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1"/>
  </bookViews>
  <sheets>
    <sheet name="Geral" sheetId="1" r:id="rId1"/>
    <sheet name="Simples" sheetId="2" r:id="rId2"/>
    <sheet name="Duplas" sheetId="3" r:id="rId3"/>
    <sheet name="Federados" sheetId="4" r:id="rId4"/>
    <sheet name="Export" sheetId="5" state="hidden" r:id="rId5"/>
  </sheets>
  <definedNames>
    <definedName name="_xlnm._FilterDatabase" localSheetId="3" hidden="1">'Federados'!$A$1:$W$124</definedName>
    <definedName name="_xlfn.IFERROR" hidden="1">#NAME?</definedName>
  </definedNames>
  <calcPr fullCalcOnLoad="1"/>
</workbook>
</file>

<file path=xl/sharedStrings.xml><?xml version="1.0" encoding="utf-8"?>
<sst xmlns="http://schemas.openxmlformats.org/spreadsheetml/2006/main" count="1044" uniqueCount="448">
  <si>
    <t>MOD/CAT.:</t>
  </si>
  <si>
    <t>Taxa</t>
  </si>
  <si>
    <t>Telefone</t>
  </si>
  <si>
    <t>Inscrição</t>
  </si>
  <si>
    <t>TOTAL DE SIMPLES</t>
  </si>
  <si>
    <t>SIM</t>
  </si>
  <si>
    <t>até</t>
  </si>
  <si>
    <t>NÃO</t>
  </si>
  <si>
    <t>Aceita jogar outra Cat.?</t>
  </si>
  <si>
    <t>Nome</t>
  </si>
  <si>
    <t>TOTAL</t>
  </si>
  <si>
    <t xml:space="preserve">Clube: </t>
  </si>
  <si>
    <t>Data Nascimento</t>
  </si>
  <si>
    <t>Nome do Atleta</t>
  </si>
  <si>
    <t>RG/CPF</t>
  </si>
  <si>
    <t>Número total de inscrições em simples</t>
  </si>
  <si>
    <t>Categorias</t>
  </si>
  <si>
    <t>Simples</t>
  </si>
  <si>
    <t>Duplas</t>
  </si>
  <si>
    <t>SMSub11</t>
  </si>
  <si>
    <t>SFSub11</t>
  </si>
  <si>
    <t>SMSub13</t>
  </si>
  <si>
    <t>SFSub13</t>
  </si>
  <si>
    <t>Limite Idade</t>
  </si>
  <si>
    <t>SMSub15</t>
  </si>
  <si>
    <t>SFSub15</t>
  </si>
  <si>
    <t>SMSub17</t>
  </si>
  <si>
    <t>SFSub17</t>
  </si>
  <si>
    <t>SMSub19</t>
  </si>
  <si>
    <t>SFSub19</t>
  </si>
  <si>
    <t>SMC</t>
  </si>
  <si>
    <t>SFC</t>
  </si>
  <si>
    <t>SMB</t>
  </si>
  <si>
    <t>SFB</t>
  </si>
  <si>
    <t>SMA</t>
  </si>
  <si>
    <t>SFA</t>
  </si>
  <si>
    <t>SMP</t>
  </si>
  <si>
    <t>SFP</t>
  </si>
  <si>
    <t>SMSenior</t>
  </si>
  <si>
    <t>SFSenior</t>
  </si>
  <si>
    <t>SMVeterano</t>
  </si>
  <si>
    <t>SFVeterano</t>
  </si>
  <si>
    <t>Operador</t>
  </si>
  <si>
    <t>&lt;=</t>
  </si>
  <si>
    <t>&gt;=</t>
  </si>
  <si>
    <t>DMSub11</t>
  </si>
  <si>
    <t>DFSub11</t>
  </si>
  <si>
    <t>DXSub11</t>
  </si>
  <si>
    <t>DMSub13</t>
  </si>
  <si>
    <t>DFSub13</t>
  </si>
  <si>
    <t>DXSub13</t>
  </si>
  <si>
    <t>DMSub15</t>
  </si>
  <si>
    <t>DFSub15</t>
  </si>
  <si>
    <t>DXSub15</t>
  </si>
  <si>
    <t>DMSub17</t>
  </si>
  <si>
    <t>DFSub17</t>
  </si>
  <si>
    <t>DXSub17</t>
  </si>
  <si>
    <t>DMC</t>
  </si>
  <si>
    <t>DFC</t>
  </si>
  <si>
    <t>DXC</t>
  </si>
  <si>
    <t>DMB</t>
  </si>
  <si>
    <t>DFB</t>
  </si>
  <si>
    <t>DXB</t>
  </si>
  <si>
    <t>DMA</t>
  </si>
  <si>
    <t>DFA</t>
  </si>
  <si>
    <t>DXA</t>
  </si>
  <si>
    <t>DMP</t>
  </si>
  <si>
    <t>DFP</t>
  </si>
  <si>
    <t>DXP</t>
  </si>
  <si>
    <t>DMSenior</t>
  </si>
  <si>
    <t>DFSenior</t>
  </si>
  <si>
    <t>DXSenior</t>
  </si>
  <si>
    <t>DMVeterano</t>
  </si>
  <si>
    <t>DFVeterano</t>
  </si>
  <si>
    <t>DXVeterano</t>
  </si>
  <si>
    <t>DXSub19</t>
  </si>
  <si>
    <t>DMSub19</t>
  </si>
  <si>
    <t>DFSub19</t>
  </si>
  <si>
    <t>Taxas de Inscrições</t>
  </si>
  <si>
    <t>Modalidade</t>
  </si>
  <si>
    <t>Adulto</t>
  </si>
  <si>
    <t>Dupla</t>
  </si>
  <si>
    <t>OBS</t>
  </si>
  <si>
    <t>COMISSÃO TÉCNICA</t>
  </si>
  <si>
    <t>Técnicos</t>
  </si>
  <si>
    <t>Dirigentes</t>
  </si>
  <si>
    <t>Inscr. CREF</t>
  </si>
  <si>
    <t>VALORES TOTAIS</t>
  </si>
  <si>
    <t>Valor</t>
  </si>
  <si>
    <t>Total</t>
  </si>
  <si>
    <t>TOTAL DE DUPLAS</t>
  </si>
  <si>
    <t>Número total de inscrições em duplas</t>
  </si>
  <si>
    <t>Qtde</t>
  </si>
  <si>
    <t>Nome dos Atletas</t>
  </si>
  <si>
    <r>
      <t xml:space="preserve">FICHA DE INSCRIÇÃO EM </t>
    </r>
    <r>
      <rPr>
        <b/>
        <sz val="12"/>
        <color indexed="10"/>
        <rFont val="Arial"/>
        <family val="2"/>
      </rPr>
      <t>DUPLAS</t>
    </r>
  </si>
  <si>
    <r>
      <t xml:space="preserve">FICHA DE INSCRIÇÃO EM </t>
    </r>
    <r>
      <rPr>
        <b/>
        <sz val="12"/>
        <color indexed="10"/>
        <rFont val="Arial"/>
        <family val="2"/>
      </rPr>
      <t>SIMPLES</t>
    </r>
  </si>
  <si>
    <t>ALOJAMENTO</t>
  </si>
  <si>
    <t>Tipo</t>
  </si>
  <si>
    <t>Atletas</t>
  </si>
  <si>
    <t>Feminino</t>
  </si>
  <si>
    <t>Masculino</t>
  </si>
  <si>
    <t>Acompanhantes</t>
  </si>
  <si>
    <t>Data e horário chegada</t>
  </si>
  <si>
    <t>Valor total a depositar é</t>
  </si>
  <si>
    <r>
      <rPr>
        <b/>
        <sz val="13"/>
        <color indexed="10"/>
        <rFont val="Arial"/>
        <family val="2"/>
      </rPr>
      <t>ATENÇÃO:</t>
    </r>
    <r>
      <rPr>
        <b/>
        <sz val="10"/>
        <rFont val="Arial"/>
        <family val="2"/>
      </rPr>
      <t xml:space="preserve"> 
1. Os nomes dos atletas poderão ser escolhidos na lista, e já serão buscados as demais informações OU pode ser digitado um nome nome que não tem inscrição em simples
2. Caso tenham OBSERVAÇÕES EM VERMELHO, inscrição deve ser corrigida</t>
    </r>
  </si>
  <si>
    <t>* Exceto para menores inscritos na categoria Principal</t>
  </si>
  <si>
    <t>Menores*</t>
  </si>
  <si>
    <t>ID</t>
  </si>
  <si>
    <t>Emilson Ribas de Oliveira</t>
  </si>
  <si>
    <t>49-36223664</t>
  </si>
  <si>
    <t>Emerson Iuri Lazareti</t>
  </si>
  <si>
    <t>Mathias Freitas Reinke</t>
  </si>
  <si>
    <t xml:space="preserve">Maria de Fátima Tesseroli Siqueira </t>
  </si>
  <si>
    <t>3.441.718-0</t>
  </si>
  <si>
    <t>3.676.957-5</t>
  </si>
  <si>
    <t>49-36211128</t>
  </si>
  <si>
    <t>Member ID</t>
  </si>
  <si>
    <t>Name</t>
  </si>
  <si>
    <t>Firstname</t>
  </si>
  <si>
    <t>Middlename</t>
  </si>
  <si>
    <t>Address</t>
  </si>
  <si>
    <t>Address2</t>
  </si>
  <si>
    <t>Address3</t>
  </si>
  <si>
    <t>Postalcode</t>
  </si>
  <si>
    <t>City</t>
  </si>
  <si>
    <t>State</t>
  </si>
  <si>
    <t>Country</t>
  </si>
  <si>
    <t>Phone Home</t>
  </si>
  <si>
    <t>Phone Work</t>
  </si>
  <si>
    <t>Mobile</t>
  </si>
  <si>
    <t>Email</t>
  </si>
  <si>
    <t>Gender</t>
  </si>
  <si>
    <t>DOB</t>
  </si>
  <si>
    <t>Level1</t>
  </si>
  <si>
    <t>Level2</t>
  </si>
  <si>
    <t>Club</t>
  </si>
  <si>
    <t>Rating1</t>
  </si>
  <si>
    <t>Rating2</t>
  </si>
  <si>
    <t>Rating3</t>
  </si>
  <si>
    <t>M</t>
  </si>
  <si>
    <t>ABADSMIG</t>
  </si>
  <si>
    <t>Itamar Otávio Tesseroli Siqueira</t>
  </si>
  <si>
    <t>Mateus Nelson Ribas de Oliveira</t>
  </si>
  <si>
    <t>Sarah de Miranda Saganski</t>
  </si>
  <si>
    <t>F</t>
  </si>
  <si>
    <t>AJB</t>
  </si>
  <si>
    <t>Thalita Rosa</t>
  </si>
  <si>
    <t>Nathannael  Lima</t>
  </si>
  <si>
    <t>Welyngton Wiltuschnig</t>
  </si>
  <si>
    <t>Francine Cristina Zelindro</t>
  </si>
  <si>
    <t>Matheus Vieira Butzke</t>
  </si>
  <si>
    <t>Lucas Gabriel Hernachi</t>
  </si>
  <si>
    <t>Elizangela Zelindro</t>
  </si>
  <si>
    <t>Cinthia Naiara Heinz</t>
  </si>
  <si>
    <t>Thiago Nicolau Fortunato</t>
  </si>
  <si>
    <t>Anderson Andres</t>
  </si>
  <si>
    <t>AMOB</t>
  </si>
  <si>
    <t>Matheus Voigt</t>
  </si>
  <si>
    <t>BBC</t>
  </si>
  <si>
    <t>Cristian Ricardo Leite</t>
  </si>
  <si>
    <t>5305882-8</t>
  </si>
  <si>
    <t>Pedro Henrique Schimitt</t>
  </si>
  <si>
    <t>5.299.081-8</t>
  </si>
  <si>
    <t>Guilherme Vargas</t>
  </si>
  <si>
    <t>5589093-8</t>
  </si>
  <si>
    <t>Naira Beatriz Vier</t>
  </si>
  <si>
    <t>Bianca de Oliveira Lima</t>
  </si>
  <si>
    <t>Maria Eduarda Koepsel</t>
  </si>
  <si>
    <t/>
  </si>
  <si>
    <t>Manoela K.Koepsel</t>
  </si>
  <si>
    <t>Gabriel Vitor Sousa</t>
  </si>
  <si>
    <t>Stephan König</t>
  </si>
  <si>
    <t>Jean Koepsel</t>
  </si>
  <si>
    <t>Valdir Mueller</t>
  </si>
  <si>
    <t>Edmilson Kaestner</t>
  </si>
  <si>
    <t>3R 825.030</t>
  </si>
  <si>
    <t>Mario Voigt</t>
  </si>
  <si>
    <t>3/R 795.921</t>
  </si>
  <si>
    <t>Felipe Alves</t>
  </si>
  <si>
    <t>Patrícia Oelke</t>
  </si>
  <si>
    <t>Independ.</t>
  </si>
  <si>
    <t>Rafael Beffart Paludo</t>
  </si>
  <si>
    <t>BIPI</t>
  </si>
  <si>
    <t>Arnaldo de Carvalho Leite Jr</t>
  </si>
  <si>
    <t>Vinicius Bittencourt</t>
  </si>
  <si>
    <t>Bruno Schneider Sadoski</t>
  </si>
  <si>
    <t>Lucas Prudencio da Silva</t>
  </si>
  <si>
    <t>Taisa Raqueli Lazareti</t>
  </si>
  <si>
    <t>Everton Adriano F. de Sousa</t>
  </si>
  <si>
    <t>Gabriela Cristina Paludo</t>
  </si>
  <si>
    <t>Eduardo Schiller</t>
  </si>
  <si>
    <t>Jean Felipe Muniz</t>
  </si>
  <si>
    <t>Luisa Borgonovo Vieira</t>
  </si>
  <si>
    <t>TALITA VICENZI CASONATTO</t>
  </si>
  <si>
    <t>49 84379621</t>
  </si>
  <si>
    <t>DEIVIDY ANTONY ALESSI PIANA</t>
  </si>
  <si>
    <t>ANTONIO FAVERO JUNIOR</t>
  </si>
  <si>
    <t>GABRIEL ORLANDINI</t>
  </si>
  <si>
    <t>HENRIQUE LAZZERI PIANA</t>
  </si>
  <si>
    <t>083532489-30</t>
  </si>
  <si>
    <t>ALAN MARCOS F. SIQUEIRA</t>
  </si>
  <si>
    <t>094683929-88</t>
  </si>
  <si>
    <t>GUSTAVO SZTIBURSKI</t>
  </si>
  <si>
    <t>094684249-36</t>
  </si>
  <si>
    <t>LUIZ AUGUSTO FIORESE</t>
  </si>
  <si>
    <t>CLAUDECIR  R. DOS SANTOS</t>
  </si>
  <si>
    <t>LUAN LUCAS CUOCHINSKI DANIEL</t>
  </si>
  <si>
    <t>ADRIELI GAVIOLLI MORGAN</t>
  </si>
  <si>
    <t>WILLIAN SZTIBURSKI</t>
  </si>
  <si>
    <t>094684269-80</t>
  </si>
  <si>
    <t>KELVIN GIOVANONI SARTORI</t>
  </si>
  <si>
    <t>094684069-54</t>
  </si>
  <si>
    <t>ANDREI GAVIOLLI MORGAN</t>
  </si>
  <si>
    <t>098695679-16</t>
  </si>
  <si>
    <t>EMERSON VIEIRA DA SILVA</t>
  </si>
  <si>
    <t>Maria Eduarda Colla Giovanoni</t>
  </si>
  <si>
    <t>Thiago Guilherme da Silva</t>
  </si>
  <si>
    <t>IBAD</t>
  </si>
  <si>
    <t>Gabriela Creutzberg</t>
  </si>
  <si>
    <t>3357-3308</t>
  </si>
  <si>
    <t>Felipe Cipriani Pandini</t>
  </si>
  <si>
    <t>5.368.628-4</t>
  </si>
  <si>
    <t>Lyandra Koepsel</t>
  </si>
  <si>
    <t xml:space="preserve">André Felipe Koepsel </t>
  </si>
  <si>
    <t xml:space="preserve">Rhaissa Gehrke </t>
  </si>
  <si>
    <t>Ana Julia Siefert</t>
  </si>
  <si>
    <t>33573738/88175901</t>
  </si>
  <si>
    <t>Cesar Augusto B. de Macedo</t>
  </si>
  <si>
    <t>3352-2260</t>
  </si>
  <si>
    <t xml:space="preserve">Cesar A. B. de Macedo Filho </t>
  </si>
  <si>
    <t xml:space="preserve">Adangelo E. Krambeck </t>
  </si>
  <si>
    <t>Djonatan Voltolini</t>
  </si>
  <si>
    <t>(47)88586566</t>
  </si>
  <si>
    <t>Samuel Koepsel</t>
  </si>
  <si>
    <t>3357-4380</t>
  </si>
  <si>
    <t>Maria Helena Heusser da Silva</t>
  </si>
  <si>
    <t xml:space="preserve">Marcelo Augusto Sardagna </t>
  </si>
  <si>
    <t>Lucas Dannehl</t>
  </si>
  <si>
    <t xml:space="preserve">Riva Maicon Rosemann </t>
  </si>
  <si>
    <t>Guilherme Schwinden Gehrke</t>
  </si>
  <si>
    <t>Caio Souza Zago</t>
  </si>
  <si>
    <t>33573835 /84025890</t>
  </si>
  <si>
    <t>Natalya G. Treitingr</t>
  </si>
  <si>
    <t>Pablo Vronski</t>
  </si>
  <si>
    <t>5368939-9</t>
  </si>
  <si>
    <t>92636387 / 33572173</t>
  </si>
  <si>
    <t>Joana Seifert</t>
  </si>
  <si>
    <t>Marisa Aparecida Frances Seifert</t>
  </si>
  <si>
    <t>2.625.242-2</t>
  </si>
  <si>
    <t xml:space="preserve">Larissa Gabrieli Back </t>
  </si>
  <si>
    <t>Pablo Schoeffel</t>
  </si>
  <si>
    <t>Álesson Scapinello Selhorst</t>
  </si>
  <si>
    <t>085.521.059-18</t>
  </si>
  <si>
    <t>Aron Scapinello Selhorst</t>
  </si>
  <si>
    <t>085.521.399-01</t>
  </si>
  <si>
    <t>MARCOS RONALD STEIN</t>
  </si>
  <si>
    <t>49-35672496</t>
  </si>
  <si>
    <t>ACBC</t>
  </si>
  <si>
    <t>NATALIA BORTOLINI STEIN</t>
  </si>
  <si>
    <t>VITOR BORTOLINI STEIN</t>
  </si>
  <si>
    <t>ALEXANDRE BRAGGIO</t>
  </si>
  <si>
    <t>VANDER ROBERTO FARIA</t>
  </si>
  <si>
    <t>CASSIANDRO PIAZZA ALVES</t>
  </si>
  <si>
    <t>4.296.658-4</t>
  </si>
  <si>
    <t>AUGUSTO MIOZZO</t>
  </si>
  <si>
    <t>LEANDRO CAMARGO CECCATTO</t>
  </si>
  <si>
    <t>ROSANE BORTOLINI STEIN</t>
  </si>
  <si>
    <t>49-99757675</t>
  </si>
  <si>
    <t>Pakawon T. Martin</t>
  </si>
  <si>
    <t>84021399/33395423</t>
  </si>
  <si>
    <t>Andrea de Oliveira Pinto</t>
  </si>
  <si>
    <t>Amanda Baches Balbinot</t>
  </si>
  <si>
    <t>Dhiego Rodrigues</t>
  </si>
  <si>
    <t>Eduardo Hammes</t>
  </si>
  <si>
    <t>Ester Jessica Hostert</t>
  </si>
  <si>
    <t>Marcio Leite</t>
  </si>
  <si>
    <t>Jaqueline Kempner</t>
  </si>
  <si>
    <t>Daniela Oelke</t>
  </si>
  <si>
    <t>HELOYSA CHRYSTYNA BERGAMASCHI</t>
  </si>
  <si>
    <t>DERLEI PELINSON</t>
  </si>
  <si>
    <t>022.029.959-51</t>
  </si>
  <si>
    <t>Ademir Tonello</t>
  </si>
  <si>
    <t>626.455.609-20</t>
  </si>
  <si>
    <t>João Pedro Barbosa de Macedo</t>
  </si>
  <si>
    <t>GILSON PALMEIRA</t>
  </si>
  <si>
    <t>GILBERTO VITORIA</t>
  </si>
  <si>
    <t>4.546.874-7</t>
  </si>
  <si>
    <t>KAUAN FIGUEROA STTOCCO</t>
  </si>
  <si>
    <t>CHRISTIAN FARINA</t>
  </si>
  <si>
    <t>DIOGO PÉRICO</t>
  </si>
  <si>
    <t>OTÁVIO COSTA CASAGRANDE</t>
  </si>
  <si>
    <t>LUIZ GUSTAVO FEIX</t>
  </si>
  <si>
    <t>ISABELY RECALCATE PETRY</t>
  </si>
  <si>
    <t>ARTUR FLECK SAVARIS</t>
  </si>
  <si>
    <t>ANNA LUIZA FEIX</t>
  </si>
  <si>
    <t>MARCELO RIBEIRO JUNIOR</t>
  </si>
  <si>
    <t>5.500.279-0</t>
  </si>
  <si>
    <t>JOÃO BERNARDO DRIESSEN</t>
  </si>
  <si>
    <t>ANDERSON RODRIGUES</t>
  </si>
  <si>
    <t>OTÁVIO COLUSSI DE ALMEIDA</t>
  </si>
  <si>
    <t>WILLIAN  RIGO</t>
  </si>
  <si>
    <t>Event</t>
  </si>
  <si>
    <t>valor Pago</t>
  </si>
  <si>
    <t>Partner ID</t>
  </si>
  <si>
    <t>Documento</t>
  </si>
  <si>
    <t>Clubes Federados</t>
  </si>
  <si>
    <t>COEB</t>
  </si>
  <si>
    <t>Associação de Badminton São Miguel do Oeste</t>
  </si>
  <si>
    <t>Associação Meio Oeste de Badminton</t>
  </si>
  <si>
    <t>Badminton Blumenau Clube</t>
  </si>
  <si>
    <t>Clube Oeste de Badminton</t>
  </si>
  <si>
    <t>Associação jaraguaense de Badminton</t>
  </si>
  <si>
    <t>Ibirama Badminton</t>
  </si>
  <si>
    <t>Associação do Contestado Badminton Clube</t>
  </si>
  <si>
    <t>Badminton Ipiranga</t>
  </si>
  <si>
    <t>Atletas independentes</t>
  </si>
  <si>
    <t>Nascimento</t>
  </si>
  <si>
    <t>Encontre o ID na aba "Federados"</t>
  </si>
  <si>
    <r>
      <rPr>
        <b/>
        <sz val="12"/>
        <color indexed="10"/>
        <rFont val="Arial"/>
        <family val="2"/>
      </rPr>
      <t>INSTRUÇÕES</t>
    </r>
    <r>
      <rPr>
        <sz val="10"/>
        <rFont val="Arial"/>
        <family val="2"/>
      </rPr>
      <t xml:space="preserve">:
1) Preencher as células em </t>
    </r>
    <r>
      <rPr>
        <sz val="10"/>
        <color indexed="10"/>
        <rFont val="Arial"/>
        <family val="2"/>
      </rPr>
      <t>AMARELO</t>
    </r>
    <r>
      <rPr>
        <sz val="10"/>
        <rFont val="Arial"/>
        <family val="2"/>
      </rPr>
      <t xml:space="preserve"> na aba "Geral"
2) Preencher as inscrições de simples na aba "Simples" (digitar ID do atleta que está na aba Federados)
3) Preencher as inscrições de duplas na aba "Duplas" (escolher ou digitar nome do atleta)
4) Verificar o valor total na aba "Geral" para efetuar o depósito
* Colunas em CINZA não devem ser alteradas</t>
    </r>
  </si>
  <si>
    <t xml:space="preserve">Pietro Testoni Chiarelli </t>
  </si>
  <si>
    <t>Nathan Testoni Chiarelli</t>
  </si>
  <si>
    <t>Victor Hugo Grabowski Beltramini</t>
  </si>
  <si>
    <t xml:space="preserve">Lucas Schlup </t>
  </si>
  <si>
    <t>3357-4537 / 92667161</t>
  </si>
  <si>
    <t>3357-2560</t>
  </si>
  <si>
    <t>3357-3323</t>
  </si>
  <si>
    <t>Lucas Fossa</t>
  </si>
  <si>
    <t>Eduardo Fossa</t>
  </si>
  <si>
    <t>8803-6625</t>
  </si>
  <si>
    <t>8816-7653</t>
  </si>
  <si>
    <t>Débora Ulrich</t>
  </si>
  <si>
    <t>3357-5051 / 88895153</t>
  </si>
  <si>
    <t>Matheus Muller</t>
  </si>
  <si>
    <t>Estela Pegoraro</t>
  </si>
  <si>
    <t>Mariana Pegoraro</t>
  </si>
  <si>
    <t>Jorge kamigashima</t>
  </si>
  <si>
    <t>Matheus Borges Bauer</t>
  </si>
  <si>
    <t>Deois Kiyoshi Kalvelage</t>
  </si>
  <si>
    <t>Vanderlei Schroeder</t>
  </si>
  <si>
    <t>Enilson Schroeder</t>
  </si>
  <si>
    <t>Caroline dos Santos</t>
  </si>
  <si>
    <t>Maurilio C. Bugmann</t>
  </si>
  <si>
    <t>Jose Elias Paludo</t>
  </si>
  <si>
    <t>Marco Martin</t>
  </si>
  <si>
    <t>ERICA APARECIDA RORIG</t>
  </si>
  <si>
    <t>Caudemir Rafael Ebert</t>
  </si>
  <si>
    <t>Diogo Luiz Beck</t>
  </si>
  <si>
    <t>Erick Costa</t>
  </si>
  <si>
    <t>GabrielPino Gomes</t>
  </si>
  <si>
    <t>Felipe Pereira da Silva</t>
  </si>
  <si>
    <t>Vitoria Paganini do Nascimento</t>
  </si>
  <si>
    <t>Bruna Vastres</t>
  </si>
  <si>
    <t>Alexandre Augusto Vidi Roesler</t>
  </si>
  <si>
    <t>Gabriela Junges de Oliveira</t>
  </si>
  <si>
    <t>Robson Junior Da Caz</t>
  </si>
  <si>
    <t>Edvalda Zelindro</t>
  </si>
  <si>
    <t>Giovani Cristo Bade</t>
  </si>
  <si>
    <t>Catarine Holler</t>
  </si>
  <si>
    <t>Mariane Holler</t>
  </si>
  <si>
    <t>Alandelon Smtika</t>
  </si>
  <si>
    <t>Wagner Comitti Seidel</t>
  </si>
  <si>
    <t>Rodrigo Godoy</t>
  </si>
  <si>
    <t>Alexandro Mielbratz</t>
  </si>
  <si>
    <t>Wesley Vanderlei Pedroso Sulim</t>
  </si>
  <si>
    <t>Kaio Pereira</t>
  </si>
  <si>
    <t>Ronaldo Bianchi</t>
  </si>
  <si>
    <t>Arlindo Schmucker</t>
  </si>
  <si>
    <t>NICOLAS LÜHRS</t>
  </si>
  <si>
    <t>CEMMA</t>
  </si>
  <si>
    <t>Cemma Badminton - Mafra</t>
  </si>
  <si>
    <t>Erick Augusto Baucke</t>
  </si>
  <si>
    <t>HENRIQUE CASAGRANDRE</t>
  </si>
  <si>
    <t>MARCEL FEIX</t>
  </si>
  <si>
    <t>ANA PAULA C. FEIX</t>
  </si>
  <si>
    <t>3.484.291-8</t>
  </si>
  <si>
    <t>EDUARDA BIELA</t>
  </si>
  <si>
    <t>5.451.991-8</t>
  </si>
  <si>
    <t>ANGELA COLUSSI</t>
  </si>
  <si>
    <t>2.112.367-5</t>
  </si>
  <si>
    <t>ANDRÉ COSTENARO</t>
  </si>
  <si>
    <t>Felipe Burtuluzzi</t>
  </si>
  <si>
    <t>Luís Fernando Simi Lenz</t>
  </si>
  <si>
    <t>Clair Dapper</t>
  </si>
  <si>
    <t>Guilherme  Pasa</t>
  </si>
  <si>
    <t>Julio Cesar Lazzeri Piana</t>
  </si>
  <si>
    <t>Lucas Gorges Possamai</t>
  </si>
  <si>
    <t>Enzo Scheidemantel</t>
  </si>
  <si>
    <t>Mateus Gorges Possamai</t>
  </si>
  <si>
    <t>Osvaldo André Furlaneto Rodrigues</t>
  </si>
  <si>
    <t>Henrique Zandonai</t>
  </si>
  <si>
    <t xml:space="preserve"> Ian Marchetti Meirelles</t>
  </si>
  <si>
    <t>Yuri Schoeffer Herweg</t>
  </si>
  <si>
    <t xml:space="preserve">João Vitor Beltramini </t>
  </si>
  <si>
    <t>Hyury L. Noll</t>
  </si>
  <si>
    <t>Jurandir Manarim</t>
  </si>
  <si>
    <t>Cleiton Welintom Bona</t>
  </si>
  <si>
    <t>Amanda Gamba</t>
  </si>
  <si>
    <t>Maria Helena Manarim</t>
  </si>
  <si>
    <t>Filiação</t>
  </si>
  <si>
    <t>Vitor Alves</t>
  </si>
  <si>
    <t>Ramon Maiberg</t>
  </si>
  <si>
    <t>Diego Rodrigo Dallabona</t>
  </si>
  <si>
    <t>47 88257493</t>
  </si>
  <si>
    <t>Pedro Luiz Cuccato</t>
  </si>
  <si>
    <t>5.206.526-0</t>
  </si>
  <si>
    <t>Janaína de Souza</t>
  </si>
  <si>
    <t>4.729.724-7</t>
  </si>
  <si>
    <t>Emanoel da Silva</t>
  </si>
  <si>
    <t>8527282-9</t>
  </si>
  <si>
    <t>9914 9160</t>
  </si>
  <si>
    <t>Werner Dorow</t>
  </si>
  <si>
    <t>Denise Beffart Paludo</t>
  </si>
  <si>
    <t>Emanuel da Silva</t>
  </si>
  <si>
    <t>Ricardo da Silva</t>
  </si>
  <si>
    <t>Lucas henrique Zardo</t>
  </si>
  <si>
    <t>Camila Barbosa  Foschiera</t>
  </si>
  <si>
    <t>Everson Vieira da Silva</t>
  </si>
  <si>
    <t>Fernanda Fiorese Rauber</t>
  </si>
  <si>
    <t>Marlon Zanetti</t>
  </si>
  <si>
    <t>Karina Barbosa Riboli</t>
  </si>
  <si>
    <t>MATEUS PIOLI KITZIG</t>
  </si>
  <si>
    <t>9.234.703-6</t>
  </si>
  <si>
    <t>LAURA SANTI BERTOTTO</t>
  </si>
  <si>
    <t>NICOLAS TELIS DE SOUZA DIAS</t>
  </si>
  <si>
    <t>RODOLFO MACHADO DE SOUZA SEGUNDO</t>
  </si>
  <si>
    <t>WILSON ROBERTO DE OLIVEIRA DOMINGOS</t>
  </si>
  <si>
    <t>JHONATAN BEHRENS</t>
  </si>
  <si>
    <t>REVANIR ANCIUTTI</t>
  </si>
  <si>
    <t>CRISTIAN GUSTAVO ZARDO</t>
  </si>
  <si>
    <t>JOÃO ANTONIO PIAZZON</t>
  </si>
  <si>
    <t>GUSTAVO BORGHETTI RIBEIRO</t>
  </si>
  <si>
    <t>Silvino D. U. Kiatkosky</t>
  </si>
  <si>
    <t>5.428.541-0</t>
  </si>
  <si>
    <t>Jarlei Correia</t>
  </si>
  <si>
    <t>Letícia Pinto Andres</t>
  </si>
  <si>
    <t>Lucas Johan Morandine</t>
  </si>
  <si>
    <t>Paula Tomachiski</t>
  </si>
  <si>
    <t>Felipe H.Condessa</t>
  </si>
  <si>
    <t>Rodrigo H.Condessa</t>
  </si>
  <si>
    <t>ROBSON ARON ARTEN</t>
  </si>
  <si>
    <t>LUCAS EDUARDO ARTEN</t>
  </si>
  <si>
    <t>ARCELIO VINICIUS LIEBL</t>
  </si>
  <si>
    <t>LUCIANO SERGIO ARTEN</t>
  </si>
  <si>
    <t>KLEVERSON JORGE</t>
  </si>
  <si>
    <t>LEANDRO JACOB ARTEN</t>
  </si>
  <si>
    <t>II Etapa do Estadual de Badminton 2014 - União do Oeste</t>
  </si>
  <si>
    <t>24 a 25 de Maio de 2014</t>
  </si>
  <si>
    <t>ALERTA</t>
  </si>
</sst>
</file>

<file path=xl/styles.xml><?xml version="1.0" encoding="utf-8"?>
<styleSheet xmlns="http://schemas.openxmlformats.org/spreadsheetml/2006/main">
  <numFmts count="3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quot;Cr$&quot;* #,##0.00_);_(&quot;Cr$&quot;* \(#,##0.00\);_(&quot;Cr$&quot;* &quot;-&quot;??_);_(@_)"/>
    <numFmt numFmtId="173" formatCode="_(&quot;Cr$&quot;* #,##0_);_(&quot;Cr$&quot;* \(#,##0\);_(&quot;Cr$&quot;* &quot;-&quot;_);_(@_)"/>
    <numFmt numFmtId="174" formatCode="&quot;R$ &quot;#,##0.00"/>
    <numFmt numFmtId="175" formatCode="0.0"/>
    <numFmt numFmtId="176" formatCode="[$-416]dddd\,\ d&quot; de &quot;mmmm&quot; de &quot;yyyy"/>
    <numFmt numFmtId="177" formatCode="_(* #,##0.0_);_(* \(#,##0.0\);_(* &quot;-&quot;??_);_(@_)"/>
    <numFmt numFmtId="178" formatCode="_(* #,##0_);_(* \(#,##0\);_(* &quot;-&quot;??_);_(@_)"/>
    <numFmt numFmtId="179" formatCode="_-[$R$-416]\ * #,##0.00_-;\-[$R$-416]\ * #,##0.00_-;_-[$R$-416]\ * &quot;-&quot;??_-;_-@_-"/>
    <numFmt numFmtId="180" formatCode="&quot;R$ &quot;#,##0.0_);\(&quot;R$ &quot;#,##0.0\)"/>
    <numFmt numFmtId="181" formatCode="_(* #,##0.000_);_(* \(#,##0.000\);_(* &quot;-&quot;??_);_(@_)"/>
    <numFmt numFmtId="182" formatCode="&quot;Sim&quot;;&quot;Sim&quot;;&quot;Não&quot;"/>
    <numFmt numFmtId="183" formatCode="&quot;Verdadeiro&quot;;&quot;Verdadeiro&quot;;&quot;Falso&quot;"/>
    <numFmt numFmtId="184" formatCode="&quot;Ativado&quot;;&quot;Ativado&quot;;&quot;Desativado&quot;"/>
    <numFmt numFmtId="185" formatCode="[$€-2]\ #,##0.00_);[Red]\([$€-2]\ #,##0.00\)"/>
  </numFmts>
  <fonts count="84">
    <font>
      <sz val="10"/>
      <name val="Arial"/>
      <family val="0"/>
    </font>
    <font>
      <u val="single"/>
      <sz val="7.5"/>
      <color indexed="12"/>
      <name val="Arial"/>
      <family val="2"/>
    </font>
    <font>
      <b/>
      <sz val="10"/>
      <name val="MS Serif"/>
      <family val="1"/>
    </font>
    <font>
      <b/>
      <sz val="10"/>
      <name val="Arial"/>
      <family val="2"/>
    </font>
    <font>
      <b/>
      <sz val="12"/>
      <name val="Arial"/>
      <family val="2"/>
    </font>
    <font>
      <b/>
      <sz val="13"/>
      <name val="Arial"/>
      <family val="2"/>
    </font>
    <font>
      <sz val="10"/>
      <color indexed="10"/>
      <name val="Arial"/>
      <family val="2"/>
    </font>
    <font>
      <b/>
      <sz val="12"/>
      <color indexed="10"/>
      <name val="Arial"/>
      <family val="2"/>
    </font>
    <font>
      <sz val="8"/>
      <name val="Arial"/>
      <family val="2"/>
    </font>
    <font>
      <b/>
      <sz val="13"/>
      <color indexed="10"/>
      <name val="Arial"/>
      <family val="2"/>
    </font>
    <font>
      <sz val="10"/>
      <color indexed="8"/>
      <name val="Arial"/>
      <family val="2"/>
    </font>
    <font>
      <b/>
      <sz val="10"/>
      <color indexed="8"/>
      <name val="Arial"/>
      <family val="2"/>
    </font>
    <font>
      <b/>
      <sz val="7"/>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0"/>
      <color indexed="18"/>
      <name val="MS Serif"/>
      <family val="1"/>
    </font>
    <font>
      <b/>
      <sz val="10"/>
      <color indexed="9"/>
      <name val="MS Serif"/>
      <family val="1"/>
    </font>
    <font>
      <sz val="8"/>
      <color indexed="9"/>
      <name val="Arial"/>
      <family val="2"/>
    </font>
    <font>
      <b/>
      <sz val="10"/>
      <color indexed="9"/>
      <name val="Arial"/>
      <family val="2"/>
    </font>
    <font>
      <sz val="10"/>
      <color indexed="9"/>
      <name val="Arial"/>
      <family val="2"/>
    </font>
    <font>
      <sz val="9"/>
      <color indexed="10"/>
      <name val="Arial"/>
      <family val="2"/>
    </font>
    <font>
      <b/>
      <sz val="10"/>
      <color indexed="10"/>
      <name val="MS Serif"/>
      <family val="1"/>
    </font>
    <font>
      <sz val="10"/>
      <color indexed="18"/>
      <name val="Arial"/>
      <family val="2"/>
    </font>
    <font>
      <sz val="10"/>
      <name val="Calibri"/>
      <family val="2"/>
    </font>
    <font>
      <sz val="10"/>
      <color indexed="8"/>
      <name val="Calibri"/>
      <family val="2"/>
    </font>
    <font>
      <b/>
      <sz val="10"/>
      <color indexed="30"/>
      <name val="Arial"/>
      <family val="2"/>
    </font>
    <font>
      <sz val="18"/>
      <color indexed="10"/>
      <name val="Arial"/>
      <family val="2"/>
    </font>
    <font>
      <b/>
      <sz val="10"/>
      <color indexed="10"/>
      <name val="Arial"/>
      <family val="2"/>
    </font>
    <font>
      <sz val="10"/>
      <color indexed="30"/>
      <name val="Arial"/>
      <family val="2"/>
    </font>
    <font>
      <sz val="12"/>
      <color indexed="30"/>
      <name val="Arial"/>
      <family val="2"/>
    </font>
    <font>
      <b/>
      <sz val="12"/>
      <color indexed="30"/>
      <name val="Arial"/>
      <family val="2"/>
    </font>
    <font>
      <b/>
      <sz val="12"/>
      <color indexed="9"/>
      <name val="MS Serif"/>
      <family val="1"/>
    </font>
    <font>
      <sz val="8"/>
      <name val="Tahoma"/>
      <family val="2"/>
    </font>
    <font>
      <strike/>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002060"/>
      <name val="MS Serif"/>
      <family val="1"/>
    </font>
    <font>
      <b/>
      <sz val="10"/>
      <color theme="0"/>
      <name val="MS Serif"/>
      <family val="1"/>
    </font>
    <font>
      <sz val="8"/>
      <color theme="0"/>
      <name val="Arial"/>
      <family val="2"/>
    </font>
    <font>
      <b/>
      <sz val="10"/>
      <color theme="0"/>
      <name val="Arial"/>
      <family val="2"/>
    </font>
    <font>
      <sz val="10"/>
      <color theme="0"/>
      <name val="Arial"/>
      <family val="2"/>
    </font>
    <font>
      <sz val="9"/>
      <color rgb="FFFF0000"/>
      <name val="Arial"/>
      <family val="2"/>
    </font>
    <font>
      <b/>
      <sz val="10"/>
      <color rgb="FFFF0000"/>
      <name val="MS Serif"/>
      <family val="1"/>
    </font>
    <font>
      <sz val="10"/>
      <color rgb="FF002060"/>
      <name val="Arial"/>
      <family val="2"/>
    </font>
    <font>
      <sz val="12"/>
      <color rgb="FF0070C0"/>
      <name val="Arial"/>
      <family val="2"/>
    </font>
    <font>
      <b/>
      <sz val="10"/>
      <color rgb="FF0070C0"/>
      <name val="Arial"/>
      <family val="2"/>
    </font>
    <font>
      <b/>
      <sz val="10"/>
      <color rgb="FFFF0000"/>
      <name val="Arial"/>
      <family val="2"/>
    </font>
    <font>
      <b/>
      <sz val="12"/>
      <color rgb="FF0070C0"/>
      <name val="Arial"/>
      <family val="2"/>
    </font>
    <font>
      <sz val="10"/>
      <color rgb="FF0070C0"/>
      <name val="Arial"/>
      <family val="2"/>
    </font>
    <font>
      <b/>
      <sz val="13"/>
      <color rgb="FFFF0000"/>
      <name val="Arial"/>
      <family val="2"/>
    </font>
    <font>
      <sz val="18"/>
      <color rgb="FFFF0000"/>
      <name val="Arial"/>
      <family val="2"/>
    </font>
    <font>
      <b/>
      <sz val="12"/>
      <color theme="0"/>
      <name val="MS Serif"/>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medium"/>
    </border>
    <border>
      <left style="medium"/>
      <right style="thin"/>
      <top style="thin"/>
      <bottom style="thin"/>
    </border>
    <border>
      <left style="medium"/>
      <right style="thin"/>
      <top>
        <color indexed="63"/>
      </top>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style="medium"/>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color indexed="63"/>
      </left>
      <right>
        <color indexed="63"/>
      </right>
      <top>
        <color indexed="63"/>
      </top>
      <bottom style="thin">
        <color indexed="63"/>
      </bottom>
    </border>
    <border>
      <left>
        <color indexed="63"/>
      </left>
      <right style="thin"/>
      <top style="thin"/>
      <bottom style="thin"/>
    </border>
    <border>
      <left>
        <color indexed="63"/>
      </left>
      <right>
        <color indexed="63"/>
      </right>
      <top style="thin"/>
      <bottom style="medium"/>
    </border>
    <border>
      <left>
        <color indexed="63"/>
      </left>
      <right>
        <color indexed="63"/>
      </right>
      <top style="thin"/>
      <bottom style="thin"/>
    </border>
    <border>
      <left>
        <color indexed="63"/>
      </left>
      <right style="thin"/>
      <top style="medium"/>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medium"/>
    </border>
    <border>
      <left style="thin"/>
      <right style="thin"/>
      <top style="medium"/>
      <bottom>
        <color indexed="63"/>
      </bottom>
    </border>
    <border>
      <left style="medium"/>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6" fillId="29" borderId="1" applyNumberFormat="0" applyAlignment="0" applyProtection="0"/>
    <xf numFmtId="0" fontId="1"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xf numFmtId="0" fontId="59" fillId="31" borderId="0" applyNumberFormat="0" applyBorder="0" applyAlignment="0" applyProtection="0"/>
    <xf numFmtId="0" fontId="1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cellStyleXfs>
  <cellXfs count="245">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Border="1" applyAlignment="1">
      <alignment/>
    </xf>
    <xf numFmtId="0" fontId="2" fillId="0" borderId="1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xf>
    <xf numFmtId="0" fontId="2" fillId="0" borderId="13" xfId="0" applyFont="1" applyBorder="1" applyAlignment="1">
      <alignment horizontal="right"/>
    </xf>
    <xf numFmtId="0" fontId="68" fillId="33" borderId="14" xfId="0" applyFont="1" applyFill="1" applyBorder="1" applyAlignment="1">
      <alignment horizontal="center"/>
    </xf>
    <xf numFmtId="0" fontId="69" fillId="34" borderId="14" xfId="0" applyFont="1" applyFill="1" applyBorder="1" applyAlignment="1">
      <alignment horizontal="centerContinuous"/>
    </xf>
    <xf numFmtId="0" fontId="69" fillId="34" borderId="14" xfId="0" applyFont="1" applyFill="1" applyBorder="1" applyAlignment="1">
      <alignment/>
    </xf>
    <xf numFmtId="0" fontId="69" fillId="34" borderId="14" xfId="0" applyFont="1" applyFill="1" applyBorder="1" applyAlignment="1">
      <alignment/>
    </xf>
    <xf numFmtId="0" fontId="69" fillId="34" borderId="15" xfId="0" applyFont="1" applyFill="1" applyBorder="1" applyAlignment="1">
      <alignment/>
    </xf>
    <xf numFmtId="0" fontId="69" fillId="34" borderId="14" xfId="0" applyFont="1" applyFill="1" applyBorder="1" applyAlignment="1">
      <alignment horizontal="center"/>
    </xf>
    <xf numFmtId="0" fontId="70" fillId="34" borderId="14" xfId="0" applyFont="1" applyFill="1" applyBorder="1" applyAlignment="1">
      <alignment/>
    </xf>
    <xf numFmtId="0" fontId="8" fillId="0" borderId="14" xfId="0" applyFont="1" applyBorder="1" applyAlignment="1">
      <alignment/>
    </xf>
    <xf numFmtId="0" fontId="8" fillId="0" borderId="14" xfId="0" applyFont="1" applyBorder="1" applyAlignment="1">
      <alignment horizontal="center"/>
    </xf>
    <xf numFmtId="0" fontId="71" fillId="34" borderId="16" xfId="0" applyFont="1" applyFill="1" applyBorder="1" applyAlignment="1">
      <alignment horizontal="center"/>
    </xf>
    <xf numFmtId="0" fontId="69" fillId="34" borderId="17" xfId="0" applyFont="1" applyFill="1" applyBorder="1" applyAlignment="1">
      <alignment horizontal="center"/>
    </xf>
    <xf numFmtId="0" fontId="69" fillId="34" borderId="18" xfId="0" applyFont="1" applyFill="1" applyBorder="1" applyAlignment="1">
      <alignment horizontal="center"/>
    </xf>
    <xf numFmtId="0" fontId="68" fillId="33" borderId="16" xfId="0" applyFont="1" applyFill="1" applyBorder="1" applyAlignment="1">
      <alignment horizontal="center"/>
    </xf>
    <xf numFmtId="0" fontId="72" fillId="34" borderId="16" xfId="0" applyFont="1" applyFill="1" applyBorder="1" applyAlignment="1">
      <alignment/>
    </xf>
    <xf numFmtId="0" fontId="72" fillId="34" borderId="14" xfId="0" applyFont="1" applyFill="1" applyBorder="1" applyAlignment="1">
      <alignment horizontal="center"/>
    </xf>
    <xf numFmtId="0" fontId="73" fillId="33" borderId="14" xfId="0" applyFont="1" applyFill="1" applyBorder="1" applyAlignment="1">
      <alignment/>
    </xf>
    <xf numFmtId="166" fontId="74" fillId="33" borderId="19" xfId="49" applyNumberFormat="1" applyFont="1" applyFill="1" applyBorder="1" applyAlignment="1">
      <alignment/>
    </xf>
    <xf numFmtId="170" fontId="68" fillId="33" borderId="20" xfId="47" applyFont="1" applyFill="1" applyBorder="1" applyAlignment="1">
      <alignment horizontal="center"/>
    </xf>
    <xf numFmtId="0" fontId="73" fillId="33" borderId="21" xfId="0" applyFont="1" applyFill="1" applyBorder="1" applyAlignment="1">
      <alignment/>
    </xf>
    <xf numFmtId="0" fontId="72" fillId="34" borderId="22" xfId="0" applyFont="1" applyFill="1" applyBorder="1" applyAlignment="1">
      <alignment horizontal="center"/>
    </xf>
    <xf numFmtId="0" fontId="75" fillId="0" borderId="14"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75" fillId="0" borderId="16" xfId="0" applyFont="1" applyBorder="1" applyAlignment="1" applyProtection="1">
      <alignment horizontal="center"/>
      <protection locked="0"/>
    </xf>
    <xf numFmtId="0" fontId="75" fillId="0" borderId="14" xfId="0" applyFont="1" applyBorder="1" applyAlignment="1" applyProtection="1">
      <alignment/>
      <protection locked="0"/>
    </xf>
    <xf numFmtId="0" fontId="0" fillId="0" borderId="14" xfId="0" applyFont="1" applyBorder="1" applyAlignment="1" applyProtection="1">
      <alignment/>
      <protection locked="0"/>
    </xf>
    <xf numFmtId="0" fontId="75" fillId="0" borderId="20" xfId="0" applyFont="1" applyBorder="1" applyAlignment="1" applyProtection="1">
      <alignment horizontal="center"/>
      <protection locked="0"/>
    </xf>
    <xf numFmtId="0" fontId="75" fillId="0" borderId="23" xfId="0" applyFont="1" applyBorder="1" applyAlignment="1" applyProtection="1">
      <alignment horizontal="center"/>
      <protection locked="0"/>
    </xf>
    <xf numFmtId="0" fontId="75" fillId="0" borderId="17" xfId="0" applyFont="1" applyBorder="1" applyAlignment="1" applyProtection="1">
      <alignment horizontal="center"/>
      <protection locked="0"/>
    </xf>
    <xf numFmtId="0" fontId="75" fillId="0" borderId="24"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23" xfId="0" applyFont="1" applyBorder="1" applyAlignment="1" applyProtection="1">
      <alignment/>
      <protection locked="0"/>
    </xf>
    <xf numFmtId="0" fontId="0" fillId="0" borderId="26" xfId="0" applyFont="1" applyBorder="1" applyAlignment="1" applyProtection="1">
      <alignment/>
      <protection locked="0"/>
    </xf>
    <xf numFmtId="170" fontId="68" fillId="33" borderId="16" xfId="47" applyFont="1" applyFill="1" applyBorder="1" applyAlignment="1" applyProtection="1">
      <alignment horizontal="center"/>
      <protection/>
    </xf>
    <xf numFmtId="166" fontId="74" fillId="33" borderId="25" xfId="49" applyNumberFormat="1" applyFont="1" applyFill="1" applyBorder="1" applyAlignment="1" applyProtection="1">
      <alignment/>
      <protection/>
    </xf>
    <xf numFmtId="0" fontId="11" fillId="0" borderId="27" xfId="51" applyFont="1" applyBorder="1">
      <alignment/>
      <protection/>
    </xf>
    <xf numFmtId="0" fontId="10" fillId="0" borderId="0" xfId="51">
      <alignment/>
      <protection/>
    </xf>
    <xf numFmtId="14" fontId="10" fillId="0" borderId="0" xfId="51" applyNumberFormat="1">
      <alignment/>
      <protection/>
    </xf>
    <xf numFmtId="1" fontId="10" fillId="0" borderId="0" xfId="51" applyNumberFormat="1">
      <alignment/>
      <protection/>
    </xf>
    <xf numFmtId="0" fontId="3" fillId="35" borderId="0" xfId="52" applyFont="1" applyFill="1">
      <alignment/>
      <protection/>
    </xf>
    <xf numFmtId="0" fontId="0" fillId="0" borderId="0" xfId="52">
      <alignment/>
      <protection/>
    </xf>
    <xf numFmtId="1" fontId="0" fillId="35" borderId="0" xfId="52" applyNumberFormat="1" applyFont="1" applyFill="1" applyAlignment="1">
      <alignment horizontal="center"/>
      <protection/>
    </xf>
    <xf numFmtId="0" fontId="0" fillId="35" borderId="0" xfId="52" applyFill="1">
      <alignment/>
      <protection/>
    </xf>
    <xf numFmtId="0" fontId="0" fillId="36" borderId="0" xfId="52" applyFill="1">
      <alignment/>
      <protection/>
    </xf>
    <xf numFmtId="49" fontId="0" fillId="36" borderId="0" xfId="52" applyNumberFormat="1" applyFill="1">
      <alignment/>
      <protection/>
    </xf>
    <xf numFmtId="0" fontId="0" fillId="0" borderId="0" xfId="52" applyFill="1">
      <alignment/>
      <protection/>
    </xf>
    <xf numFmtId="14" fontId="3" fillId="35" borderId="0" xfId="52" applyNumberFormat="1" applyFont="1" applyFill="1">
      <alignment/>
      <protection/>
    </xf>
    <xf numFmtId="14" fontId="0" fillId="35" borderId="0" xfId="52" applyNumberFormat="1" applyFill="1">
      <alignment/>
      <protection/>
    </xf>
    <xf numFmtId="14" fontId="0" fillId="0" borderId="0" xfId="52" applyNumberFormat="1" applyFill="1">
      <alignment/>
      <protection/>
    </xf>
    <xf numFmtId="14" fontId="0" fillId="36" borderId="0" xfId="52" applyNumberFormat="1" applyFill="1">
      <alignment/>
      <protection/>
    </xf>
    <xf numFmtId="14" fontId="0" fillId="0" borderId="0" xfId="52" applyNumberFormat="1">
      <alignment/>
      <protection/>
    </xf>
    <xf numFmtId="1" fontId="11" fillId="0" borderId="14" xfId="51" applyNumberFormat="1" applyFont="1" applyBorder="1">
      <alignment/>
      <protection/>
    </xf>
    <xf numFmtId="0" fontId="11" fillId="0" borderId="14" xfId="51" applyFont="1" applyBorder="1">
      <alignment/>
      <protection/>
    </xf>
    <xf numFmtId="14" fontId="11" fillId="0" borderId="14" xfId="51" applyNumberFormat="1" applyFont="1" applyBorder="1">
      <alignment/>
      <protection/>
    </xf>
    <xf numFmtId="0" fontId="2" fillId="0" borderId="28" xfId="0" applyNumberFormat="1" applyFont="1" applyBorder="1" applyAlignment="1" applyProtection="1">
      <alignment horizontal="center"/>
      <protection locked="0"/>
    </xf>
    <xf numFmtId="0" fontId="0" fillId="0" borderId="0" xfId="0" applyFont="1" applyAlignment="1">
      <alignment/>
    </xf>
    <xf numFmtId="0" fontId="13" fillId="0" borderId="14" xfId="0" applyFont="1" applyBorder="1" applyAlignment="1">
      <alignment/>
    </xf>
    <xf numFmtId="0" fontId="11" fillId="0" borderId="14" xfId="51" applyFont="1" applyBorder="1" applyAlignment="1">
      <alignment horizontal="center"/>
      <protection/>
    </xf>
    <xf numFmtId="0" fontId="10" fillId="0" borderId="0" xfId="51" applyAlignment="1">
      <alignment horizontal="center"/>
      <protection/>
    </xf>
    <xf numFmtId="0" fontId="40" fillId="0" borderId="14" xfId="51" applyFont="1" applyBorder="1" applyAlignment="1">
      <alignment horizontal="center"/>
      <protection/>
    </xf>
    <xf numFmtId="0" fontId="40" fillId="0" borderId="14" xfId="51" applyFont="1" applyBorder="1">
      <alignment/>
      <protection/>
    </xf>
    <xf numFmtId="0" fontId="40" fillId="0" borderId="0" xfId="51" applyFont="1">
      <alignment/>
      <protection/>
    </xf>
    <xf numFmtId="0" fontId="1" fillId="0" borderId="0" xfId="44" applyAlignment="1" applyProtection="1">
      <alignment/>
      <protection/>
    </xf>
    <xf numFmtId="14" fontId="75" fillId="33" borderId="28" xfId="0" applyNumberFormat="1" applyFont="1" applyFill="1" applyBorder="1" applyAlignment="1" applyProtection="1">
      <alignment horizontal="center"/>
      <protection locked="0"/>
    </xf>
    <xf numFmtId="0" fontId="75" fillId="33" borderId="28" xfId="0" applyNumberFormat="1" applyFont="1" applyFill="1" applyBorder="1" applyAlignment="1" applyProtection="1">
      <alignment horizontal="center"/>
      <protection locked="0"/>
    </xf>
    <xf numFmtId="0" fontId="75" fillId="33" borderId="28" xfId="0" applyFont="1" applyFill="1" applyBorder="1" applyAlignment="1" applyProtection="1">
      <alignment horizontal="left"/>
      <protection locked="0"/>
    </xf>
    <xf numFmtId="0" fontId="75" fillId="37" borderId="20" xfId="0" applyNumberFormat="1" applyFont="1" applyFill="1" applyBorder="1" applyAlignment="1" applyProtection="1">
      <alignment horizontal="center"/>
      <protection locked="0"/>
    </xf>
    <xf numFmtId="0" fontId="2" fillId="37" borderId="29" xfId="0" applyFont="1" applyFill="1" applyBorder="1" applyAlignment="1">
      <alignment/>
    </xf>
    <xf numFmtId="0" fontId="0" fillId="0" borderId="0" xfId="0" applyAlignment="1">
      <alignment horizontal="center"/>
    </xf>
    <xf numFmtId="0" fontId="13" fillId="0" borderId="14" xfId="0" applyFont="1" applyFill="1" applyBorder="1" applyAlignment="1">
      <alignment/>
    </xf>
    <xf numFmtId="0" fontId="0" fillId="0" borderId="0" xfId="0" applyNumberFormat="1" applyFont="1" applyAlignment="1" applyProtection="1">
      <alignment/>
      <protection locked="0"/>
    </xf>
    <xf numFmtId="0" fontId="2" fillId="0" borderId="29" xfId="0" applyFont="1" applyBorder="1" applyAlignment="1" applyProtection="1">
      <alignment/>
      <protection locked="0"/>
    </xf>
    <xf numFmtId="0" fontId="0" fillId="0" borderId="0" xfId="0" applyFont="1" applyAlignment="1">
      <alignment horizontal="center"/>
    </xf>
    <xf numFmtId="1" fontId="40" fillId="0" borderId="14" xfId="51" applyNumberFormat="1" applyFont="1" applyBorder="1" applyAlignment="1">
      <alignment horizontal="center"/>
      <protection/>
    </xf>
    <xf numFmtId="14" fontId="40" fillId="0" borderId="14" xfId="51" applyNumberFormat="1" applyFont="1" applyBorder="1">
      <alignment/>
      <protection/>
    </xf>
    <xf numFmtId="0" fontId="39" fillId="0" borderId="14" xfId="51" applyFont="1" applyFill="1" applyBorder="1" applyAlignment="1">
      <alignment horizontal="center"/>
      <protection/>
    </xf>
    <xf numFmtId="1" fontId="39" fillId="0" borderId="14" xfId="51" applyNumberFormat="1" applyFont="1" applyFill="1" applyBorder="1" applyAlignment="1">
      <alignment horizontal="center"/>
      <protection/>
    </xf>
    <xf numFmtId="0" fontId="39" fillId="0" borderId="14" xfId="51" applyFont="1" applyFill="1" applyBorder="1">
      <alignment/>
      <protection/>
    </xf>
    <xf numFmtId="14" fontId="39" fillId="0" borderId="14" xfId="51" applyNumberFormat="1" applyFont="1" applyFill="1" applyBorder="1">
      <alignment/>
      <protection/>
    </xf>
    <xf numFmtId="0" fontId="39" fillId="0" borderId="14" xfId="0" applyFont="1" applyFill="1" applyBorder="1" applyAlignment="1" applyProtection="1">
      <alignment horizontal="left"/>
      <protection locked="0"/>
    </xf>
    <xf numFmtId="3" fontId="39" fillId="0" borderId="14" xfId="0" applyNumberFormat="1" applyFont="1" applyFill="1" applyBorder="1" applyAlignment="1" applyProtection="1">
      <alignment horizontal="center"/>
      <protection locked="0"/>
    </xf>
    <xf numFmtId="14" fontId="39" fillId="0" borderId="14" xfId="0" applyNumberFormat="1" applyFont="1" applyFill="1" applyBorder="1" applyAlignment="1" applyProtection="1">
      <alignment horizontal="center"/>
      <protection locked="0"/>
    </xf>
    <xf numFmtId="0" fontId="39" fillId="0" borderId="14" xfId="0" applyNumberFormat="1" applyFont="1" applyFill="1" applyBorder="1" applyAlignment="1" applyProtection="1">
      <alignment horizontal="center"/>
      <protection locked="0"/>
    </xf>
    <xf numFmtId="0" fontId="0" fillId="0" borderId="14" xfId="0" applyBorder="1" applyAlignment="1">
      <alignment horizontal="center" vertical="center"/>
    </xf>
    <xf numFmtId="179" fontId="0" fillId="0" borderId="14" xfId="0" applyNumberFormat="1" applyBorder="1" applyAlignment="1">
      <alignment/>
    </xf>
    <xf numFmtId="166" fontId="68" fillId="33" borderId="16" xfId="47" applyNumberFormat="1" applyFont="1" applyFill="1" applyBorder="1" applyAlignment="1" applyProtection="1">
      <alignment horizontal="center"/>
      <protection/>
    </xf>
    <xf numFmtId="0" fontId="12" fillId="0" borderId="22" xfId="0" applyFont="1" applyBorder="1" applyAlignment="1">
      <alignment horizontal="center"/>
    </xf>
    <xf numFmtId="0" fontId="12" fillId="0" borderId="30" xfId="0" applyFont="1" applyBorder="1" applyAlignment="1">
      <alignment horizontal="center"/>
    </xf>
    <xf numFmtId="0" fontId="12" fillId="0" borderId="28" xfId="0" applyFont="1" applyBorder="1" applyAlignment="1">
      <alignment horizontal="center"/>
    </xf>
    <xf numFmtId="0" fontId="72" fillId="34" borderId="23" xfId="0" applyFont="1" applyFill="1" applyBorder="1" applyAlignment="1">
      <alignment horizontal="center"/>
    </xf>
    <xf numFmtId="0" fontId="72" fillId="34" borderId="31" xfId="0" applyFont="1" applyFill="1" applyBorder="1" applyAlignment="1">
      <alignment horizontal="center"/>
    </xf>
    <xf numFmtId="0" fontId="3" fillId="0" borderId="17" xfId="0" applyFont="1" applyBorder="1" applyAlignment="1">
      <alignment horizontal="center" vertical="center"/>
    </xf>
    <xf numFmtId="0" fontId="3" fillId="0" borderId="32" xfId="0" applyFont="1" applyBorder="1" applyAlignment="1">
      <alignment horizontal="center" vertical="center"/>
    </xf>
    <xf numFmtId="0" fontId="3" fillId="0" borderId="16" xfId="0" applyFont="1" applyBorder="1" applyAlignment="1">
      <alignment horizontal="center" vertical="center"/>
    </xf>
    <xf numFmtId="0" fontId="76" fillId="36" borderId="24" xfId="0" applyFont="1" applyFill="1" applyBorder="1" applyAlignment="1" applyProtection="1">
      <alignment horizontal="center" vertical="center"/>
      <protection locked="0"/>
    </xf>
    <xf numFmtId="0" fontId="76" fillId="36" borderId="33" xfId="0" applyFont="1" applyFill="1" applyBorder="1" applyAlignment="1" applyProtection="1">
      <alignment horizontal="center" vertical="center"/>
      <protection locked="0"/>
    </xf>
    <xf numFmtId="0" fontId="76" fillId="36" borderId="34" xfId="0" applyFont="1" applyFill="1" applyBorder="1" applyAlignment="1" applyProtection="1">
      <alignment horizontal="center" vertical="center"/>
      <protection locked="0"/>
    </xf>
    <xf numFmtId="0" fontId="76" fillId="36" borderId="35" xfId="0" applyFont="1" applyFill="1" applyBorder="1" applyAlignment="1" applyProtection="1">
      <alignment horizontal="center" vertical="center"/>
      <protection locked="0"/>
    </xf>
    <xf numFmtId="0" fontId="77" fillId="0" borderId="17" xfId="0" applyFont="1" applyBorder="1" applyAlignment="1">
      <alignment horizontal="center"/>
    </xf>
    <xf numFmtId="0" fontId="77" fillId="0" borderId="16" xfId="0" applyFont="1" applyBorder="1" applyAlignment="1">
      <alignment horizontal="center"/>
    </xf>
    <xf numFmtId="166" fontId="77" fillId="0" borderId="17" xfId="47" applyNumberFormat="1" applyFont="1" applyBorder="1" applyAlignment="1">
      <alignment horizontal="center"/>
    </xf>
    <xf numFmtId="166" fontId="77" fillId="0" borderId="16" xfId="47" applyNumberFormat="1" applyFont="1" applyBorder="1" applyAlignment="1">
      <alignment horizontal="center"/>
    </xf>
    <xf numFmtId="37" fontId="77" fillId="0" borderId="17" xfId="56" applyNumberFormat="1" applyFont="1" applyBorder="1" applyAlignment="1">
      <alignment horizontal="center"/>
    </xf>
    <xf numFmtId="37" fontId="77" fillId="0" borderId="16" xfId="56" applyNumberFormat="1" applyFont="1" applyBorder="1" applyAlignment="1">
      <alignment horizontal="center"/>
    </xf>
    <xf numFmtId="1" fontId="77" fillId="36" borderId="17" xfId="56" applyNumberFormat="1" applyFont="1" applyFill="1" applyBorder="1" applyAlignment="1" applyProtection="1">
      <alignment horizontal="center"/>
      <protection locked="0"/>
    </xf>
    <xf numFmtId="1" fontId="77" fillId="36" borderId="16" xfId="56" applyNumberFormat="1" applyFont="1" applyFill="1" applyBorder="1" applyAlignment="1" applyProtection="1">
      <alignment horizontal="center"/>
      <protection locked="0"/>
    </xf>
    <xf numFmtId="0" fontId="71" fillId="34" borderId="23" xfId="0" applyFont="1" applyFill="1" applyBorder="1" applyAlignment="1">
      <alignment horizontal="center"/>
    </xf>
    <xf numFmtId="0" fontId="71" fillId="34" borderId="36" xfId="0" applyFont="1" applyFill="1" applyBorder="1" applyAlignment="1">
      <alignment horizontal="center"/>
    </xf>
    <xf numFmtId="0" fontId="13" fillId="0" borderId="22" xfId="0" applyFont="1" applyBorder="1" applyAlignment="1">
      <alignment horizontal="center"/>
    </xf>
    <xf numFmtId="0" fontId="13" fillId="0" borderId="30" xfId="0" applyFont="1" applyBorder="1" applyAlignment="1">
      <alignment horizontal="center"/>
    </xf>
    <xf numFmtId="170" fontId="0" fillId="0" borderId="14" xfId="47" applyFont="1" applyBorder="1" applyAlignment="1">
      <alignment horizontal="center"/>
    </xf>
    <xf numFmtId="1" fontId="78" fillId="33" borderId="17" xfId="56" applyNumberFormat="1" applyFont="1" applyFill="1" applyBorder="1" applyAlignment="1">
      <alignment horizontal="center"/>
    </xf>
    <xf numFmtId="1" fontId="78" fillId="33" borderId="16" xfId="56" applyNumberFormat="1" applyFont="1" applyFill="1" applyBorder="1" applyAlignment="1">
      <alignment horizontal="center"/>
    </xf>
    <xf numFmtId="1" fontId="77" fillId="0" borderId="24" xfId="56" applyNumberFormat="1" applyFont="1" applyBorder="1" applyAlignment="1">
      <alignment horizontal="center"/>
    </xf>
    <xf numFmtId="1" fontId="77" fillId="0" borderId="33" xfId="56" applyNumberFormat="1" applyFont="1" applyBorder="1" applyAlignment="1">
      <alignment horizontal="center"/>
    </xf>
    <xf numFmtId="1" fontId="77" fillId="0" borderId="34" xfId="56" applyNumberFormat="1" applyFont="1" applyBorder="1" applyAlignment="1">
      <alignment horizontal="center"/>
    </xf>
    <xf numFmtId="1" fontId="77" fillId="0" borderId="35" xfId="56" applyNumberFormat="1" applyFont="1" applyBorder="1" applyAlignment="1">
      <alignment horizontal="center"/>
    </xf>
    <xf numFmtId="1" fontId="78" fillId="33" borderId="24" xfId="56" applyNumberFormat="1" applyFont="1" applyFill="1" applyBorder="1" applyAlignment="1">
      <alignment horizontal="center"/>
    </xf>
    <xf numFmtId="1" fontId="78" fillId="33" borderId="33" xfId="56" applyNumberFormat="1" applyFont="1" applyFill="1" applyBorder="1" applyAlignment="1">
      <alignment horizontal="center"/>
    </xf>
    <xf numFmtId="1" fontId="78" fillId="33" borderId="34" xfId="56" applyNumberFormat="1" applyFont="1" applyFill="1" applyBorder="1" applyAlignment="1">
      <alignment horizontal="center"/>
    </xf>
    <xf numFmtId="1" fontId="78" fillId="33" borderId="35" xfId="56" applyNumberFormat="1" applyFont="1" applyFill="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13" xfId="0" applyFont="1" applyBorder="1" applyAlignment="1">
      <alignment horizontal="center"/>
    </xf>
    <xf numFmtId="0" fontId="3" fillId="0" borderId="41" xfId="0" applyFont="1" applyBorder="1" applyAlignment="1">
      <alignment horizontal="center"/>
    </xf>
    <xf numFmtId="170" fontId="0" fillId="0" borderId="22" xfId="47" applyFont="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42" xfId="0" applyBorder="1" applyAlignment="1">
      <alignment horizontal="center"/>
    </xf>
    <xf numFmtId="0" fontId="0" fillId="0" borderId="0" xfId="0" applyBorder="1" applyAlignment="1">
      <alignment horizontal="center"/>
    </xf>
    <xf numFmtId="0" fontId="0" fillId="0" borderId="40" xfId="0" applyBorder="1" applyAlignment="1">
      <alignment horizontal="center"/>
    </xf>
    <xf numFmtId="0" fontId="0" fillId="0" borderId="13" xfId="0" applyBorder="1" applyAlignment="1">
      <alignment horizontal="center"/>
    </xf>
    <xf numFmtId="0" fontId="0" fillId="0" borderId="39" xfId="0" applyBorder="1" applyAlignment="1">
      <alignment horizontal="center"/>
    </xf>
    <xf numFmtId="0" fontId="5" fillId="0" borderId="0" xfId="0" applyFont="1" applyBorder="1" applyAlignment="1">
      <alignment horizontal="center"/>
    </xf>
    <xf numFmtId="0" fontId="5" fillId="0" borderId="43" xfId="0" applyFont="1" applyBorder="1" applyAlignment="1">
      <alignment horizontal="center"/>
    </xf>
    <xf numFmtId="0" fontId="2" fillId="0" borderId="0" xfId="0" applyFont="1" applyBorder="1" applyAlignment="1">
      <alignment horizontal="center"/>
    </xf>
    <xf numFmtId="0" fontId="2" fillId="0" borderId="43" xfId="0" applyFont="1" applyBorder="1" applyAlignment="1">
      <alignment horizontal="center"/>
    </xf>
    <xf numFmtId="0" fontId="0" fillId="33" borderId="0" xfId="0" applyFont="1" applyFill="1" applyAlignment="1">
      <alignment horizontal="center" wrapText="1"/>
    </xf>
    <xf numFmtId="0" fontId="0" fillId="33" borderId="0" xfId="0" applyFill="1" applyAlignment="1">
      <alignment horizontal="center"/>
    </xf>
    <xf numFmtId="0" fontId="79" fillId="36" borderId="13" xfId="0" applyFont="1" applyFill="1" applyBorder="1" applyAlignment="1" applyProtection="1">
      <alignment horizontal="center"/>
      <protection locked="0"/>
    </xf>
    <xf numFmtId="0" fontId="79" fillId="36" borderId="41" xfId="0" applyFont="1" applyFill="1" applyBorder="1" applyAlignment="1" applyProtection="1">
      <alignment horizontal="center"/>
      <protection locked="0"/>
    </xf>
    <xf numFmtId="0" fontId="0" fillId="0" borderId="24" xfId="0" applyFont="1" applyBorder="1" applyAlignment="1">
      <alignment horizontal="center" vertical="center" wrapText="1"/>
    </xf>
    <xf numFmtId="0" fontId="0" fillId="0" borderId="3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4" xfId="0" applyFont="1" applyBorder="1" applyAlignment="1">
      <alignment horizontal="center"/>
    </xf>
    <xf numFmtId="0" fontId="80" fillId="36" borderId="24" xfId="0" applyFont="1" applyFill="1" applyBorder="1" applyAlignment="1" applyProtection="1">
      <alignment horizontal="center"/>
      <protection locked="0"/>
    </xf>
    <xf numFmtId="0" fontId="80" fillId="36" borderId="46" xfId="0" applyFont="1" applyFill="1" applyBorder="1" applyAlignment="1" applyProtection="1">
      <alignment horizontal="center"/>
      <protection locked="0"/>
    </xf>
    <xf numFmtId="0" fontId="80" fillId="36" borderId="33" xfId="0" applyFont="1" applyFill="1" applyBorder="1" applyAlignment="1" applyProtection="1">
      <alignment horizontal="center"/>
      <protection locked="0"/>
    </xf>
    <xf numFmtId="0" fontId="80" fillId="36" borderId="44" xfId="0" applyFont="1" applyFill="1" applyBorder="1" applyAlignment="1" applyProtection="1">
      <alignment horizontal="center"/>
      <protection locked="0"/>
    </xf>
    <xf numFmtId="0" fontId="80" fillId="36" borderId="0" xfId="0" applyFont="1" applyFill="1" applyBorder="1" applyAlignment="1" applyProtection="1">
      <alignment horizontal="center"/>
      <protection locked="0"/>
    </xf>
    <xf numFmtId="0" fontId="80" fillId="36" borderId="45" xfId="0" applyFont="1" applyFill="1" applyBorder="1" applyAlignment="1" applyProtection="1">
      <alignment horizontal="center"/>
      <protection locked="0"/>
    </xf>
    <xf numFmtId="0" fontId="80" fillId="36" borderId="34" xfId="0" applyFont="1" applyFill="1" applyBorder="1" applyAlignment="1" applyProtection="1">
      <alignment horizontal="center"/>
      <protection locked="0"/>
    </xf>
    <xf numFmtId="0" fontId="80" fillId="36" borderId="47" xfId="0" applyFont="1" applyFill="1" applyBorder="1" applyAlignment="1" applyProtection="1">
      <alignment horizontal="center"/>
      <protection locked="0"/>
    </xf>
    <xf numFmtId="0" fontId="80" fillId="36" borderId="35" xfId="0" applyFont="1" applyFill="1" applyBorder="1" applyAlignment="1" applyProtection="1">
      <alignment horizontal="center"/>
      <protection locked="0"/>
    </xf>
    <xf numFmtId="0" fontId="3" fillId="0" borderId="42" xfId="0" applyFont="1" applyBorder="1" applyAlignment="1">
      <alignment horizontal="center"/>
    </xf>
    <xf numFmtId="0" fontId="3" fillId="0" borderId="0" xfId="0" applyFont="1" applyBorder="1" applyAlignment="1">
      <alignment horizontal="center"/>
    </xf>
    <xf numFmtId="178" fontId="78" fillId="33" borderId="17" xfId="56" applyNumberFormat="1" applyFont="1" applyFill="1" applyBorder="1" applyAlignment="1">
      <alignment horizontal="center"/>
    </xf>
    <xf numFmtId="178" fontId="78" fillId="33" borderId="16" xfId="56" applyNumberFormat="1" applyFont="1" applyFill="1" applyBorder="1" applyAlignment="1">
      <alignment horizontal="center"/>
    </xf>
    <xf numFmtId="1" fontId="77" fillId="36" borderId="17" xfId="47" applyNumberFormat="1" applyFont="1" applyFill="1" applyBorder="1" applyAlignment="1" applyProtection="1">
      <alignment horizontal="center"/>
      <protection locked="0"/>
    </xf>
    <xf numFmtId="1" fontId="77" fillId="36" borderId="16" xfId="47" applyNumberFormat="1" applyFont="1" applyFill="1" applyBorder="1" applyAlignment="1" applyProtection="1">
      <alignment horizontal="center"/>
      <protection locked="0"/>
    </xf>
    <xf numFmtId="0" fontId="3" fillId="33" borderId="17" xfId="0" applyFont="1" applyFill="1" applyBorder="1" applyAlignment="1">
      <alignment horizontal="center"/>
    </xf>
    <xf numFmtId="0" fontId="3" fillId="33" borderId="16" xfId="0" applyFont="1" applyFill="1" applyBorder="1" applyAlignment="1">
      <alignment horizontal="center"/>
    </xf>
    <xf numFmtId="1" fontId="78" fillId="33" borderId="17" xfId="47" applyNumberFormat="1" applyFont="1" applyFill="1" applyBorder="1" applyAlignment="1">
      <alignment horizontal="center"/>
    </xf>
    <xf numFmtId="1" fontId="78" fillId="33" borderId="16" xfId="47" applyNumberFormat="1" applyFont="1" applyFill="1" applyBorder="1" applyAlignment="1">
      <alignment horizontal="center"/>
    </xf>
    <xf numFmtId="0" fontId="3" fillId="33" borderId="17" xfId="0" applyFont="1" applyFill="1" applyBorder="1" applyAlignment="1">
      <alignment horizontal="center" wrapText="1"/>
    </xf>
    <xf numFmtId="0" fontId="3" fillId="33" borderId="32" xfId="0" applyFont="1" applyFill="1" applyBorder="1" applyAlignment="1">
      <alignment horizontal="center" wrapText="1"/>
    </xf>
    <xf numFmtId="0" fontId="3" fillId="33" borderId="16" xfId="0" applyFont="1" applyFill="1" applyBorder="1" applyAlignment="1">
      <alignment horizontal="center" wrapText="1"/>
    </xf>
    <xf numFmtId="0" fontId="13" fillId="0" borderId="28" xfId="0" applyFont="1" applyBorder="1" applyAlignment="1">
      <alignment horizontal="center"/>
    </xf>
    <xf numFmtId="0" fontId="81" fillId="34" borderId="37" xfId="0" applyFont="1" applyFill="1" applyBorder="1" applyAlignment="1">
      <alignment horizontal="center"/>
    </xf>
    <xf numFmtId="0" fontId="81" fillId="34" borderId="38" xfId="0" applyFont="1" applyFill="1" applyBorder="1" applyAlignment="1">
      <alignment horizontal="center"/>
    </xf>
    <xf numFmtId="0" fontId="81" fillId="34" borderId="39" xfId="0" applyFont="1" applyFill="1" applyBorder="1" applyAlignment="1">
      <alignment horizontal="center"/>
    </xf>
    <xf numFmtId="0" fontId="81" fillId="34" borderId="42" xfId="0" applyFont="1" applyFill="1" applyBorder="1" applyAlignment="1">
      <alignment horizontal="center"/>
    </xf>
    <xf numFmtId="0" fontId="81" fillId="34" borderId="0" xfId="0" applyFont="1" applyFill="1" applyBorder="1" applyAlignment="1">
      <alignment horizontal="center"/>
    </xf>
    <xf numFmtId="0" fontId="81" fillId="34" borderId="43" xfId="0" applyFont="1" applyFill="1" applyBorder="1" applyAlignment="1">
      <alignment horizontal="center"/>
    </xf>
    <xf numFmtId="174" fontId="82" fillId="34" borderId="42" xfId="0" applyNumberFormat="1" applyFont="1" applyFill="1" applyBorder="1" applyAlignment="1">
      <alignment horizontal="center" vertical="center"/>
    </xf>
    <xf numFmtId="174" fontId="82" fillId="34" borderId="0" xfId="0" applyNumberFormat="1" applyFont="1" applyFill="1" applyBorder="1" applyAlignment="1">
      <alignment horizontal="center" vertical="center"/>
    </xf>
    <xf numFmtId="174" fontId="82" fillId="34" borderId="43" xfId="0" applyNumberFormat="1" applyFont="1" applyFill="1" applyBorder="1" applyAlignment="1">
      <alignment horizontal="center" vertical="center"/>
    </xf>
    <xf numFmtId="174" fontId="82" fillId="34" borderId="40" xfId="0" applyNumberFormat="1" applyFont="1" applyFill="1" applyBorder="1" applyAlignment="1">
      <alignment horizontal="center" vertical="center"/>
    </xf>
    <xf numFmtId="174" fontId="82" fillId="34" borderId="13" xfId="0" applyNumberFormat="1" applyFont="1" applyFill="1" applyBorder="1" applyAlignment="1">
      <alignment horizontal="center" vertical="center"/>
    </xf>
    <xf numFmtId="174" fontId="82" fillId="34" borderId="41" xfId="0" applyNumberFormat="1" applyFont="1" applyFill="1" applyBorder="1" applyAlignment="1">
      <alignment horizontal="center" vertical="center"/>
    </xf>
    <xf numFmtId="170" fontId="78" fillId="33" borderId="17" xfId="47" applyFont="1" applyFill="1" applyBorder="1" applyAlignment="1">
      <alignment horizontal="center"/>
    </xf>
    <xf numFmtId="170" fontId="78" fillId="33" borderId="16" xfId="47" applyFont="1" applyFill="1" applyBorder="1" applyAlignment="1">
      <alignment horizontal="center"/>
    </xf>
    <xf numFmtId="0" fontId="3" fillId="33" borderId="0" xfId="0" applyFont="1" applyFill="1" applyAlignment="1">
      <alignment horizontal="center" vertical="center" wrapText="1"/>
    </xf>
    <xf numFmtId="0" fontId="69" fillId="34" borderId="17" xfId="0" applyFont="1" applyFill="1" applyBorder="1" applyAlignment="1">
      <alignment horizontal="center" wrapText="1"/>
    </xf>
    <xf numFmtId="0" fontId="69" fillId="34" borderId="16" xfId="0" applyFont="1" applyFill="1" applyBorder="1" applyAlignment="1">
      <alignment horizontal="center" wrapText="1"/>
    </xf>
    <xf numFmtId="0" fontId="83" fillId="34" borderId="17" xfId="0" applyFont="1" applyFill="1" applyBorder="1" applyAlignment="1">
      <alignment horizontal="center"/>
    </xf>
    <xf numFmtId="0" fontId="83" fillId="34" borderId="16" xfId="0" applyFont="1" applyFill="1" applyBorder="1" applyAlignment="1">
      <alignment horizontal="center"/>
    </xf>
    <xf numFmtId="0" fontId="2" fillId="0" borderId="14" xfId="0" applyFont="1" applyBorder="1" applyAlignment="1">
      <alignment horizontal="center"/>
    </xf>
    <xf numFmtId="0" fontId="2" fillId="33" borderId="26" xfId="0" applyFont="1" applyFill="1" applyBorder="1" applyAlignment="1">
      <alignment horizontal="right"/>
    </xf>
    <xf numFmtId="0" fontId="2" fillId="33" borderId="48" xfId="0" applyFont="1" applyFill="1" applyBorder="1" applyAlignment="1">
      <alignment horizontal="right"/>
    </xf>
    <xf numFmtId="0" fontId="2" fillId="33" borderId="29" xfId="0" applyFont="1" applyFill="1" applyBorder="1" applyAlignment="1">
      <alignment horizontal="right"/>
    </xf>
    <xf numFmtId="0" fontId="69" fillId="34" borderId="42" xfId="0" applyFont="1" applyFill="1" applyBorder="1" applyAlignment="1">
      <alignment horizontal="center"/>
    </xf>
    <xf numFmtId="0" fontId="4" fillId="0" borderId="0" xfId="0" applyFont="1" applyBorder="1" applyAlignment="1">
      <alignment horizontal="center"/>
    </xf>
    <xf numFmtId="0" fontId="69" fillId="34" borderId="17" xfId="0" applyFont="1" applyFill="1" applyBorder="1" applyAlignment="1">
      <alignment horizontal="center"/>
    </xf>
    <xf numFmtId="0" fontId="69" fillId="34" borderId="16" xfId="0" applyFont="1" applyFill="1" applyBorder="1" applyAlignment="1">
      <alignment horizontal="center"/>
    </xf>
    <xf numFmtId="0" fontId="79" fillId="36" borderId="13" xfId="0" applyNumberFormat="1" applyFont="1" applyFill="1" applyBorder="1" applyAlignment="1">
      <alignment horizontal="center"/>
    </xf>
    <xf numFmtId="0" fontId="79" fillId="36" borderId="41" xfId="0" applyNumberFormat="1" applyFont="1" applyFill="1" applyBorder="1" applyAlignment="1">
      <alignment horizontal="center"/>
    </xf>
    <xf numFmtId="0" fontId="75" fillId="0" borderId="49" xfId="0" applyFont="1" applyBorder="1" applyAlignment="1" applyProtection="1">
      <alignment horizontal="center"/>
      <protection locked="0"/>
    </xf>
    <xf numFmtId="0" fontId="75" fillId="0" borderId="32" xfId="0" applyFont="1" applyBorder="1" applyAlignment="1" applyProtection="1">
      <alignment horizontal="center"/>
      <protection locked="0"/>
    </xf>
    <xf numFmtId="0" fontId="83" fillId="34" borderId="32" xfId="0" applyFont="1" applyFill="1" applyBorder="1" applyAlignment="1">
      <alignment horizontal="center"/>
    </xf>
    <xf numFmtId="0" fontId="69" fillId="34" borderId="32" xfId="0" applyFont="1" applyFill="1" applyBorder="1" applyAlignment="1">
      <alignment horizontal="center" wrapText="1"/>
    </xf>
    <xf numFmtId="0" fontId="75" fillId="0" borderId="19" xfId="0" applyFont="1" applyBorder="1" applyAlignment="1" applyProtection="1">
      <alignment horizontal="center"/>
      <protection locked="0"/>
    </xf>
    <xf numFmtId="0" fontId="2" fillId="0" borderId="50" xfId="0" applyFont="1" applyBorder="1" applyAlignment="1">
      <alignment horizontal="center"/>
    </xf>
    <xf numFmtId="0" fontId="2" fillId="0" borderId="51" xfId="0" applyFont="1" applyBorder="1" applyAlignment="1">
      <alignment horizontal="center"/>
    </xf>
    <xf numFmtId="0" fontId="69" fillId="34" borderId="32" xfId="0" applyFont="1" applyFill="1" applyBorder="1" applyAlignment="1">
      <alignment horizontal="center"/>
    </xf>
    <xf numFmtId="0" fontId="2" fillId="33" borderId="52" xfId="0" applyFont="1" applyFill="1" applyBorder="1" applyAlignment="1">
      <alignment horizontal="right"/>
    </xf>
    <xf numFmtId="0" fontId="2" fillId="33" borderId="13" xfId="0" applyFont="1" applyFill="1" applyBorder="1" applyAlignment="1">
      <alignment horizontal="right"/>
    </xf>
    <xf numFmtId="0" fontId="2" fillId="33" borderId="53" xfId="0" applyFont="1" applyFill="1" applyBorder="1" applyAlignment="1">
      <alignment horizontal="right"/>
    </xf>
    <xf numFmtId="0" fontId="2" fillId="0" borderId="54" xfId="0" applyFont="1" applyBorder="1" applyAlignment="1">
      <alignment horizontal="center"/>
    </xf>
    <xf numFmtId="0" fontId="2" fillId="0" borderId="16" xfId="0" applyFont="1" applyBorder="1" applyAlignment="1">
      <alignment horizontal="center"/>
    </xf>
    <xf numFmtId="0" fontId="39" fillId="0" borderId="14" xfId="51" applyNumberFormat="1" applyFont="1" applyFill="1" applyBorder="1" applyAlignment="1">
      <alignment horizontal="center"/>
      <protection/>
    </xf>
    <xf numFmtId="0" fontId="39" fillId="0" borderId="14" xfId="51" applyFont="1" applyFill="1" applyBorder="1" applyAlignment="1" applyProtection="1">
      <alignment horizontal="left"/>
      <protection locked="0"/>
    </xf>
    <xf numFmtId="0" fontId="0" fillId="0" borderId="14" xfId="51" applyFont="1" applyFill="1" applyBorder="1">
      <alignment/>
      <protection/>
    </xf>
    <xf numFmtId="0" fontId="0" fillId="0" borderId="14" xfId="51" applyNumberFormat="1" applyFont="1" applyFill="1" applyBorder="1" applyAlignment="1" applyProtection="1">
      <alignment horizontal="center"/>
      <protection locked="0"/>
    </xf>
    <xf numFmtId="0" fontId="0" fillId="0" borderId="14" xfId="51" applyFont="1" applyFill="1" applyBorder="1" applyAlignment="1">
      <alignment horizontal="center"/>
      <protection/>
    </xf>
    <xf numFmtId="14" fontId="0" fillId="0" borderId="14" xfId="51" applyNumberFormat="1" applyFont="1" applyFill="1" applyBorder="1">
      <alignment/>
      <protection/>
    </xf>
    <xf numFmtId="14" fontId="0" fillId="0" borderId="14" xfId="51" applyNumberFormat="1" applyFont="1" applyFill="1" applyBorder="1" applyAlignment="1" applyProtection="1">
      <alignment horizontal="center"/>
      <protection locked="0"/>
    </xf>
    <xf numFmtId="0" fontId="0" fillId="0" borderId="14" xfId="51" applyFont="1" applyFill="1" applyBorder="1" applyAlignment="1" applyProtection="1">
      <alignment horizontal="center"/>
      <protection locked="0"/>
    </xf>
    <xf numFmtId="0" fontId="39" fillId="0" borderId="14" xfId="51" applyFont="1" applyFill="1" applyBorder="1" applyAlignment="1">
      <alignment horizontal="left"/>
      <protection/>
    </xf>
    <xf numFmtId="0" fontId="49" fillId="0" borderId="14" xfId="51" applyNumberFormat="1" applyFont="1" applyFill="1" applyBorder="1" applyAlignment="1">
      <alignment horizontal="center"/>
      <protection/>
    </xf>
    <xf numFmtId="0" fontId="49" fillId="0" borderId="14" xfId="51" applyFont="1" applyFill="1" applyBorder="1">
      <alignment/>
      <protection/>
    </xf>
    <xf numFmtId="0" fontId="49" fillId="0" borderId="14" xfId="51" applyFont="1" applyFill="1" applyBorder="1" applyAlignment="1">
      <alignment horizontal="center"/>
      <protection/>
    </xf>
    <xf numFmtId="14" fontId="39" fillId="0" borderId="14" xfId="51" applyNumberFormat="1" applyFont="1" applyFill="1" applyBorder="1" applyAlignment="1">
      <alignment horizontal="center"/>
      <protection/>
    </xf>
    <xf numFmtId="0" fontId="39" fillId="0" borderId="14" xfId="0" applyFont="1" applyFill="1" applyBorder="1" applyAlignment="1" applyProtection="1">
      <alignment horizontal="center"/>
      <protection locked="0"/>
    </xf>
    <xf numFmtId="0" fontId="69" fillId="34" borderId="55" xfId="0" applyFont="1" applyFill="1" applyBorder="1" applyAlignment="1">
      <alignment horizontal="center"/>
    </xf>
    <xf numFmtId="0" fontId="69" fillId="34" borderId="56" xfId="0" applyFont="1" applyFill="1" applyBorder="1" applyAlignment="1">
      <alignment horizontal="center"/>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_Plan1" xfId="49"/>
    <cellStyle name="Neutra" xfId="50"/>
    <cellStyle name="Normal 2" xfId="51"/>
    <cellStyle name="Normal 3" xfId="52"/>
    <cellStyle name="Nota" xfId="53"/>
    <cellStyle name="Percent" xfId="54"/>
    <cellStyle name="Saída" xfId="55"/>
    <cellStyle name="Comm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85725</xdr:rowOff>
    </xdr:from>
    <xdr:to>
      <xdr:col>1</xdr:col>
      <xdr:colOff>657225</xdr:colOff>
      <xdr:row>4</xdr:row>
      <xdr:rowOff>257175</xdr:rowOff>
    </xdr:to>
    <xdr:pic>
      <xdr:nvPicPr>
        <xdr:cNvPr id="1" name="Imagem 4" descr="logo_novo formato.JPG"/>
        <xdr:cNvPicPr preferRelativeResize="1">
          <a:picLocks noChangeAspect="1"/>
        </xdr:cNvPicPr>
      </xdr:nvPicPr>
      <xdr:blipFill>
        <a:blip r:embed="rId1"/>
        <a:stretch>
          <a:fillRect/>
        </a:stretch>
      </xdr:blipFill>
      <xdr:spPr>
        <a:xfrm>
          <a:off x="133350" y="85725"/>
          <a:ext cx="12763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0</xdr:row>
      <xdr:rowOff>76200</xdr:rowOff>
    </xdr:from>
    <xdr:to>
      <xdr:col>2</xdr:col>
      <xdr:colOff>1476375</xdr:colOff>
      <xdr:row>4</xdr:row>
      <xdr:rowOff>247650</xdr:rowOff>
    </xdr:to>
    <xdr:pic>
      <xdr:nvPicPr>
        <xdr:cNvPr id="1" name="Imagem 1" descr="logo_novo formato.JPG"/>
        <xdr:cNvPicPr preferRelativeResize="1">
          <a:picLocks noChangeAspect="1"/>
        </xdr:cNvPicPr>
      </xdr:nvPicPr>
      <xdr:blipFill>
        <a:blip r:embed="rId1"/>
        <a:stretch>
          <a:fillRect/>
        </a:stretch>
      </xdr:blipFill>
      <xdr:spPr>
        <a:xfrm>
          <a:off x="1343025" y="76200"/>
          <a:ext cx="1162050" cy="828675"/>
        </a:xfrm>
        <a:prstGeom prst="rect">
          <a:avLst/>
        </a:prstGeom>
        <a:noFill/>
        <a:ln w="9525" cmpd="sng">
          <a:noFill/>
        </a:ln>
      </xdr:spPr>
    </xdr:pic>
    <xdr:clientData/>
  </xdr:twoCellAnchor>
  <xdr:twoCellAnchor editAs="oneCell">
    <xdr:from>
      <xdr:col>2</xdr:col>
      <xdr:colOff>314325</xdr:colOff>
      <xdr:row>0</xdr:row>
      <xdr:rowOff>76200</xdr:rowOff>
    </xdr:from>
    <xdr:to>
      <xdr:col>2</xdr:col>
      <xdr:colOff>1476375</xdr:colOff>
      <xdr:row>4</xdr:row>
      <xdr:rowOff>247650</xdr:rowOff>
    </xdr:to>
    <xdr:pic>
      <xdr:nvPicPr>
        <xdr:cNvPr id="2" name="Imagem 2" descr="logo_novo formato.JPG"/>
        <xdr:cNvPicPr preferRelativeResize="1">
          <a:picLocks noChangeAspect="1"/>
        </xdr:cNvPicPr>
      </xdr:nvPicPr>
      <xdr:blipFill>
        <a:blip r:embed="rId1"/>
        <a:stretch>
          <a:fillRect/>
        </a:stretch>
      </xdr:blipFill>
      <xdr:spPr>
        <a:xfrm>
          <a:off x="1343025" y="76200"/>
          <a:ext cx="1162050" cy="828675"/>
        </a:xfrm>
        <a:prstGeom prst="rect">
          <a:avLst/>
        </a:prstGeom>
        <a:noFill/>
        <a:ln w="9525" cmpd="sng">
          <a:noFill/>
        </a:ln>
      </xdr:spPr>
    </xdr:pic>
    <xdr:clientData/>
  </xdr:twoCellAnchor>
  <xdr:twoCellAnchor>
    <xdr:from>
      <xdr:col>1</xdr:col>
      <xdr:colOff>295275</xdr:colOff>
      <xdr:row>5</xdr:row>
      <xdr:rowOff>76200</xdr:rowOff>
    </xdr:from>
    <xdr:to>
      <xdr:col>1</xdr:col>
      <xdr:colOff>647700</xdr:colOff>
      <xdr:row>6</xdr:row>
      <xdr:rowOff>161925</xdr:rowOff>
    </xdr:to>
    <xdr:sp>
      <xdr:nvSpPr>
        <xdr:cNvPr id="3" name="Seta dobrada para cima 3"/>
        <xdr:cNvSpPr>
          <a:spLocks/>
        </xdr:cNvSpPr>
      </xdr:nvSpPr>
      <xdr:spPr>
        <a:xfrm rot="10800000">
          <a:off x="561975" y="1038225"/>
          <a:ext cx="352425" cy="285750"/>
        </a:xfrm>
        <a:custGeom>
          <a:pathLst>
            <a:path h="285750" w="352425">
              <a:moveTo>
                <a:pt x="0" y="214313"/>
              </a:moveTo>
              <a:lnTo>
                <a:pt x="245269" y="214313"/>
              </a:lnTo>
              <a:lnTo>
                <a:pt x="245269" y="71438"/>
              </a:lnTo>
              <a:lnTo>
                <a:pt x="209550" y="71438"/>
              </a:lnTo>
              <a:lnTo>
                <a:pt x="280988" y="0"/>
              </a:lnTo>
              <a:lnTo>
                <a:pt x="352425" y="71438"/>
              </a:lnTo>
              <a:lnTo>
                <a:pt x="316706" y="71438"/>
              </a:lnTo>
              <a:lnTo>
                <a:pt x="316706" y="285750"/>
              </a:lnTo>
              <a:lnTo>
                <a:pt x="0" y="285750"/>
              </a:lnTo>
              <a:close/>
            </a:path>
          </a:pathLst>
        </a:custGeom>
        <a:solidFill>
          <a:srgbClr val="4F81BD"/>
        </a:solid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0</xdr:row>
      <xdr:rowOff>76200</xdr:rowOff>
    </xdr:from>
    <xdr:to>
      <xdr:col>2</xdr:col>
      <xdr:colOff>1476375</xdr:colOff>
      <xdr:row>4</xdr:row>
      <xdr:rowOff>247650</xdr:rowOff>
    </xdr:to>
    <xdr:pic>
      <xdr:nvPicPr>
        <xdr:cNvPr id="1" name="Imagem 1" descr="logo_novo formato.JPG"/>
        <xdr:cNvPicPr preferRelativeResize="1">
          <a:picLocks noChangeAspect="1"/>
        </xdr:cNvPicPr>
      </xdr:nvPicPr>
      <xdr:blipFill>
        <a:blip r:embed="rId1"/>
        <a:stretch>
          <a:fillRect/>
        </a:stretch>
      </xdr:blipFill>
      <xdr:spPr>
        <a:xfrm>
          <a:off x="1343025" y="76200"/>
          <a:ext cx="1162050" cy="828675"/>
        </a:xfrm>
        <a:prstGeom prst="rect">
          <a:avLst/>
        </a:prstGeom>
        <a:noFill/>
        <a:ln w="9525" cmpd="sng">
          <a:noFill/>
        </a:ln>
      </xdr:spPr>
    </xdr:pic>
    <xdr:clientData/>
  </xdr:twoCellAnchor>
  <xdr:twoCellAnchor>
    <xdr:from>
      <xdr:col>1</xdr:col>
      <xdr:colOff>304800</xdr:colOff>
      <xdr:row>5</xdr:row>
      <xdr:rowOff>76200</xdr:rowOff>
    </xdr:from>
    <xdr:to>
      <xdr:col>1</xdr:col>
      <xdr:colOff>657225</xdr:colOff>
      <xdr:row>6</xdr:row>
      <xdr:rowOff>161925</xdr:rowOff>
    </xdr:to>
    <xdr:sp>
      <xdr:nvSpPr>
        <xdr:cNvPr id="2" name="Seta dobrada para cima 2"/>
        <xdr:cNvSpPr>
          <a:spLocks/>
        </xdr:cNvSpPr>
      </xdr:nvSpPr>
      <xdr:spPr>
        <a:xfrm rot="10800000">
          <a:off x="571500" y="1038225"/>
          <a:ext cx="352425" cy="285750"/>
        </a:xfrm>
        <a:custGeom>
          <a:pathLst>
            <a:path h="285750" w="352425">
              <a:moveTo>
                <a:pt x="0" y="214313"/>
              </a:moveTo>
              <a:lnTo>
                <a:pt x="245269" y="214313"/>
              </a:lnTo>
              <a:lnTo>
                <a:pt x="245269" y="71438"/>
              </a:lnTo>
              <a:lnTo>
                <a:pt x="209550" y="71438"/>
              </a:lnTo>
              <a:lnTo>
                <a:pt x="280988" y="0"/>
              </a:lnTo>
              <a:lnTo>
                <a:pt x="352425" y="71438"/>
              </a:lnTo>
              <a:lnTo>
                <a:pt x="316706" y="71438"/>
              </a:lnTo>
              <a:lnTo>
                <a:pt x="316706" y="285750"/>
              </a:lnTo>
              <a:lnTo>
                <a:pt x="0" y="285750"/>
              </a:lnTo>
              <a:close/>
            </a:path>
          </a:pathLst>
        </a:custGeom>
        <a:solidFill>
          <a:srgbClr val="4F81BD"/>
        </a:solid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72"/>
  <sheetViews>
    <sheetView zoomScale="90" zoomScaleNormal="90" zoomScalePageLayoutView="0" workbookViewId="0" topLeftCell="A1">
      <selection activeCell="A1" sqref="A1:B5"/>
    </sheetView>
  </sheetViews>
  <sheetFormatPr defaultColWidth="9.140625" defaultRowHeight="12.75"/>
  <cols>
    <col min="1" max="1" width="11.28125" style="0" bestFit="1" customWidth="1"/>
    <col min="2" max="2" width="11.00390625" style="0" bestFit="1" customWidth="1"/>
    <col min="3" max="3" width="7.8515625" style="0" customWidth="1"/>
    <col min="5" max="5" width="15.7109375" style="0" customWidth="1"/>
    <col min="6" max="6" width="14.8515625" style="0" customWidth="1"/>
    <col min="7" max="7" width="13.7109375" style="0" customWidth="1"/>
    <col min="8" max="8" width="7.00390625" style="0" customWidth="1"/>
    <col min="11" max="11" width="12.8515625" style="0" hidden="1" customWidth="1"/>
  </cols>
  <sheetData>
    <row r="1" spans="1:9" ht="8.25" customHeight="1">
      <c r="A1" s="142"/>
      <c r="B1" s="143"/>
      <c r="C1" s="143"/>
      <c r="D1" s="143"/>
      <c r="E1" s="143"/>
      <c r="F1" s="143"/>
      <c r="G1" s="143"/>
      <c r="H1" s="143"/>
      <c r="I1" s="148"/>
    </row>
    <row r="2" spans="1:9" ht="12.75">
      <c r="A2" s="144"/>
      <c r="B2" s="145"/>
      <c r="C2" s="149" t="s">
        <v>445</v>
      </c>
      <c r="D2" s="149"/>
      <c r="E2" s="149"/>
      <c r="F2" s="149"/>
      <c r="G2" s="149"/>
      <c r="H2" s="149"/>
      <c r="I2" s="150"/>
    </row>
    <row r="3" spans="1:9" ht="14.25" customHeight="1">
      <c r="A3" s="144"/>
      <c r="B3" s="145"/>
      <c r="C3" s="149"/>
      <c r="D3" s="149"/>
      <c r="E3" s="149"/>
      <c r="F3" s="149"/>
      <c r="G3" s="149"/>
      <c r="H3" s="149"/>
      <c r="I3" s="150"/>
    </row>
    <row r="4" spans="1:11" ht="16.5" customHeight="1">
      <c r="A4" s="144"/>
      <c r="B4" s="145"/>
      <c r="C4" s="151" t="s">
        <v>446</v>
      </c>
      <c r="D4" s="151"/>
      <c r="E4" s="151"/>
      <c r="F4" s="151"/>
      <c r="G4" s="151"/>
      <c r="H4" s="151"/>
      <c r="I4" s="152"/>
      <c r="K4" s="69" t="s">
        <v>135</v>
      </c>
    </row>
    <row r="5" spans="1:11" ht="24" customHeight="1" thickBot="1">
      <c r="A5" s="146"/>
      <c r="B5" s="147"/>
      <c r="C5" s="11" t="s">
        <v>11</v>
      </c>
      <c r="D5" s="155"/>
      <c r="E5" s="155"/>
      <c r="F5" s="155"/>
      <c r="G5" s="155"/>
      <c r="H5" s="155"/>
      <c r="I5" s="156"/>
      <c r="K5" t="e">
        <f>CONCATENATE("=",LOOKUP(D5,F63:G71,E63:E71))</f>
        <v>#N/A</v>
      </c>
    </row>
    <row r="7" spans="1:9" ht="12.75">
      <c r="A7" s="153" t="s">
        <v>318</v>
      </c>
      <c r="B7" s="154"/>
      <c r="C7" s="154"/>
      <c r="D7" s="154"/>
      <c r="E7" s="154"/>
      <c r="F7" s="154"/>
      <c r="G7" s="154"/>
      <c r="H7" s="154"/>
      <c r="I7" s="154"/>
    </row>
    <row r="8" spans="1:9" ht="12.75">
      <c r="A8" s="154"/>
      <c r="B8" s="154"/>
      <c r="C8" s="154"/>
      <c r="D8" s="154"/>
      <c r="E8" s="154"/>
      <c r="F8" s="154"/>
      <c r="G8" s="154"/>
      <c r="H8" s="154"/>
      <c r="I8" s="154"/>
    </row>
    <row r="9" spans="1:9" ht="55.5" customHeight="1">
      <c r="A9" s="154"/>
      <c r="B9" s="154"/>
      <c r="C9" s="154"/>
      <c r="D9" s="154"/>
      <c r="E9" s="154"/>
      <c r="F9" s="154"/>
      <c r="G9" s="154"/>
      <c r="H9" s="154"/>
      <c r="I9" s="154"/>
    </row>
    <row r="10" ht="13.5" thickBot="1"/>
    <row r="11" spans="1:9" ht="12.75">
      <c r="A11" s="135" t="s">
        <v>16</v>
      </c>
      <c r="B11" s="136"/>
      <c r="C11" s="137"/>
      <c r="E11" s="135" t="s">
        <v>78</v>
      </c>
      <c r="F11" s="136"/>
      <c r="G11" s="136"/>
      <c r="H11" s="157" t="s">
        <v>105</v>
      </c>
      <c r="I11" s="158"/>
    </row>
    <row r="12" spans="1:9" ht="12.75">
      <c r="A12" s="18" t="s">
        <v>17</v>
      </c>
      <c r="B12" s="18" t="s">
        <v>23</v>
      </c>
      <c r="C12" s="18" t="s">
        <v>42</v>
      </c>
      <c r="E12" s="26" t="s">
        <v>79</v>
      </c>
      <c r="F12" s="26" t="s">
        <v>80</v>
      </c>
      <c r="G12" s="31" t="s">
        <v>106</v>
      </c>
      <c r="H12" s="159"/>
      <c r="I12" s="160"/>
    </row>
    <row r="13" spans="1:9" ht="10.5" customHeight="1">
      <c r="A13" s="19" t="s">
        <v>19</v>
      </c>
      <c r="B13" s="20">
        <v>10</v>
      </c>
      <c r="C13" s="19" t="s">
        <v>43</v>
      </c>
      <c r="E13" s="163" t="s">
        <v>17</v>
      </c>
      <c r="F13" s="124">
        <v>30</v>
      </c>
      <c r="G13" s="141">
        <f>F13/2</f>
        <v>15</v>
      </c>
      <c r="H13" s="159"/>
      <c r="I13" s="160"/>
    </row>
    <row r="14" spans="1:9" ht="10.5" customHeight="1">
      <c r="A14" s="19" t="s">
        <v>20</v>
      </c>
      <c r="B14" s="20">
        <v>10</v>
      </c>
      <c r="C14" s="19" t="s">
        <v>43</v>
      </c>
      <c r="E14" s="163"/>
      <c r="F14" s="124"/>
      <c r="G14" s="141"/>
      <c r="H14" s="159"/>
      <c r="I14" s="160"/>
    </row>
    <row r="15" spans="1:9" ht="10.5" customHeight="1">
      <c r="A15" s="19" t="s">
        <v>21</v>
      </c>
      <c r="B15" s="20">
        <v>12</v>
      </c>
      <c r="C15" s="19" t="s">
        <v>43</v>
      </c>
      <c r="E15" s="163" t="s">
        <v>81</v>
      </c>
      <c r="F15" s="124">
        <v>20</v>
      </c>
      <c r="G15" s="141">
        <f>F15/2</f>
        <v>10</v>
      </c>
      <c r="H15" s="159"/>
      <c r="I15" s="160"/>
    </row>
    <row r="16" spans="1:9" ht="10.5" customHeight="1">
      <c r="A16" s="19" t="s">
        <v>22</v>
      </c>
      <c r="B16" s="20">
        <v>12</v>
      </c>
      <c r="C16" s="19" t="s">
        <v>43</v>
      </c>
      <c r="E16" s="163"/>
      <c r="F16" s="124"/>
      <c r="G16" s="141"/>
      <c r="H16" s="161"/>
      <c r="I16" s="162"/>
    </row>
    <row r="17" spans="1:7" ht="12.75" customHeight="1" thickBot="1">
      <c r="A17" s="19" t="s">
        <v>24</v>
      </c>
      <c r="B17" s="20">
        <v>14</v>
      </c>
      <c r="C17" s="19" t="s">
        <v>43</v>
      </c>
      <c r="E17" s="97" t="s">
        <v>398</v>
      </c>
      <c r="F17" s="98">
        <v>20</v>
      </c>
      <c r="G17" s="98">
        <v>10</v>
      </c>
    </row>
    <row r="18" spans="1:9" ht="10.5" customHeight="1">
      <c r="A18" s="19" t="s">
        <v>25</v>
      </c>
      <c r="B18" s="20">
        <v>14</v>
      </c>
      <c r="C18" s="19" t="s">
        <v>43</v>
      </c>
      <c r="E18" s="173" t="s">
        <v>83</v>
      </c>
      <c r="F18" s="174"/>
      <c r="G18" s="174"/>
      <c r="H18" s="136"/>
      <c r="I18" s="137"/>
    </row>
    <row r="19" spans="1:9" ht="10.5" customHeight="1" thickBot="1">
      <c r="A19" s="19" t="s">
        <v>26</v>
      </c>
      <c r="B19" s="20">
        <v>16</v>
      </c>
      <c r="C19" s="19" t="s">
        <v>43</v>
      </c>
      <c r="E19" s="138"/>
      <c r="F19" s="139"/>
      <c r="G19" s="139"/>
      <c r="H19" s="139"/>
      <c r="I19" s="140"/>
    </row>
    <row r="20" spans="1:9" ht="10.5" customHeight="1">
      <c r="A20" s="19" t="s">
        <v>27</v>
      </c>
      <c r="B20" s="20">
        <v>16</v>
      </c>
      <c r="C20" s="19" t="s">
        <v>43</v>
      </c>
      <c r="E20" s="25"/>
      <c r="F20" s="103" t="s">
        <v>9</v>
      </c>
      <c r="G20" s="104"/>
      <c r="H20" s="103" t="s">
        <v>86</v>
      </c>
      <c r="I20" s="104"/>
    </row>
    <row r="21" spans="1:9" ht="10.5" customHeight="1">
      <c r="A21" s="19" t="s">
        <v>28</v>
      </c>
      <c r="B21" s="20">
        <v>18</v>
      </c>
      <c r="C21" s="19" t="s">
        <v>43</v>
      </c>
      <c r="E21" s="105" t="s">
        <v>84</v>
      </c>
      <c r="F21" s="108"/>
      <c r="G21" s="109"/>
      <c r="H21" s="108"/>
      <c r="I21" s="109"/>
    </row>
    <row r="22" spans="1:9" ht="10.5" customHeight="1">
      <c r="A22" s="19" t="s">
        <v>29</v>
      </c>
      <c r="B22" s="20">
        <v>18</v>
      </c>
      <c r="C22" s="19" t="s">
        <v>43</v>
      </c>
      <c r="E22" s="106"/>
      <c r="F22" s="110"/>
      <c r="G22" s="111"/>
      <c r="H22" s="110"/>
      <c r="I22" s="111"/>
    </row>
    <row r="23" spans="1:9" ht="10.5" customHeight="1">
      <c r="A23" s="19" t="s">
        <v>30</v>
      </c>
      <c r="B23" s="20">
        <v>0</v>
      </c>
      <c r="C23" s="19" t="s">
        <v>44</v>
      </c>
      <c r="E23" s="106"/>
      <c r="F23" s="108"/>
      <c r="G23" s="109"/>
      <c r="H23" s="108"/>
      <c r="I23" s="109"/>
    </row>
    <row r="24" spans="1:9" ht="10.5" customHeight="1">
      <c r="A24" s="19" t="s">
        <v>31</v>
      </c>
      <c r="B24" s="20">
        <v>0</v>
      </c>
      <c r="C24" s="19" t="s">
        <v>44</v>
      </c>
      <c r="E24" s="107"/>
      <c r="F24" s="110"/>
      <c r="G24" s="111"/>
      <c r="H24" s="110"/>
      <c r="I24" s="111"/>
    </row>
    <row r="25" spans="1:9" ht="10.5" customHeight="1">
      <c r="A25" s="19" t="s">
        <v>32</v>
      </c>
      <c r="B25" s="20">
        <v>0</v>
      </c>
      <c r="C25" s="19" t="s">
        <v>44</v>
      </c>
      <c r="E25" s="105" t="s">
        <v>85</v>
      </c>
      <c r="F25" s="108"/>
      <c r="G25" s="109"/>
      <c r="H25" s="108"/>
      <c r="I25" s="109"/>
    </row>
    <row r="26" spans="1:9" ht="10.5" customHeight="1">
      <c r="A26" s="19" t="s">
        <v>33</v>
      </c>
      <c r="B26" s="20">
        <v>0</v>
      </c>
      <c r="C26" s="19" t="s">
        <v>44</v>
      </c>
      <c r="E26" s="106"/>
      <c r="F26" s="110"/>
      <c r="G26" s="111"/>
      <c r="H26" s="110"/>
      <c r="I26" s="111"/>
    </row>
    <row r="27" spans="1:9" ht="10.5" customHeight="1">
      <c r="A27" s="19" t="s">
        <v>34</v>
      </c>
      <c r="B27" s="20">
        <v>0</v>
      </c>
      <c r="C27" s="19" t="s">
        <v>44</v>
      </c>
      <c r="E27" s="106"/>
      <c r="F27" s="108"/>
      <c r="G27" s="109"/>
      <c r="H27" s="108"/>
      <c r="I27" s="109"/>
    </row>
    <row r="28" spans="1:9" ht="10.5" customHeight="1">
      <c r="A28" s="19" t="s">
        <v>35</v>
      </c>
      <c r="B28" s="20">
        <v>0</v>
      </c>
      <c r="C28" s="19" t="s">
        <v>44</v>
      </c>
      <c r="E28" s="107"/>
      <c r="F28" s="110"/>
      <c r="G28" s="111"/>
      <c r="H28" s="110"/>
      <c r="I28" s="111"/>
    </row>
    <row r="29" spans="1:3" ht="10.5" customHeight="1" thickBot="1">
      <c r="A29" s="19" t="s">
        <v>36</v>
      </c>
      <c r="B29" s="20">
        <v>0</v>
      </c>
      <c r="C29" s="19" t="s">
        <v>44</v>
      </c>
    </row>
    <row r="30" spans="1:9" ht="10.5" customHeight="1">
      <c r="A30" s="19" t="s">
        <v>37</v>
      </c>
      <c r="B30" s="20">
        <v>0</v>
      </c>
      <c r="C30" s="19" t="s">
        <v>44</v>
      </c>
      <c r="E30" s="135" t="s">
        <v>96</v>
      </c>
      <c r="F30" s="136"/>
      <c r="G30" s="136"/>
      <c r="H30" s="136"/>
      <c r="I30" s="137"/>
    </row>
    <row r="31" spans="1:9" ht="10.5" customHeight="1" thickBot="1">
      <c r="A31" s="19" t="s">
        <v>38</v>
      </c>
      <c r="B31" s="20">
        <v>35</v>
      </c>
      <c r="C31" s="19" t="s">
        <v>44</v>
      </c>
      <c r="E31" s="138"/>
      <c r="F31" s="139"/>
      <c r="G31" s="139"/>
      <c r="H31" s="139"/>
      <c r="I31" s="140"/>
    </row>
    <row r="32" spans="1:9" ht="10.5" customHeight="1">
      <c r="A32" s="19" t="s">
        <v>39</v>
      </c>
      <c r="B32" s="20">
        <v>35</v>
      </c>
      <c r="C32" s="19" t="s">
        <v>44</v>
      </c>
      <c r="E32" s="21" t="s">
        <v>97</v>
      </c>
      <c r="F32" s="21" t="s">
        <v>99</v>
      </c>
      <c r="G32" s="21" t="s">
        <v>100</v>
      </c>
      <c r="H32" s="120" t="s">
        <v>10</v>
      </c>
      <c r="I32" s="121"/>
    </row>
    <row r="33" spans="1:9" ht="10.5" customHeight="1">
      <c r="A33" s="19" t="s">
        <v>40</v>
      </c>
      <c r="B33" s="20">
        <v>45</v>
      </c>
      <c r="C33" s="19" t="s">
        <v>44</v>
      </c>
      <c r="E33" s="112" t="s">
        <v>98</v>
      </c>
      <c r="F33" s="177"/>
      <c r="G33" s="118"/>
      <c r="H33" s="127">
        <f>SUM(F33:G34)</f>
        <v>0</v>
      </c>
      <c r="I33" s="128"/>
    </row>
    <row r="34" spans="1:9" ht="10.5" customHeight="1">
      <c r="A34" s="19" t="s">
        <v>41</v>
      </c>
      <c r="B34" s="20">
        <v>45</v>
      </c>
      <c r="C34" s="19" t="s">
        <v>44</v>
      </c>
      <c r="E34" s="113"/>
      <c r="F34" s="178"/>
      <c r="G34" s="119"/>
      <c r="H34" s="129"/>
      <c r="I34" s="130"/>
    </row>
    <row r="35" spans="1:9" ht="12.75">
      <c r="A35" s="18" t="s">
        <v>18</v>
      </c>
      <c r="B35" s="18" t="s">
        <v>23</v>
      </c>
      <c r="C35" s="18" t="s">
        <v>42</v>
      </c>
      <c r="E35" s="112" t="s">
        <v>101</v>
      </c>
      <c r="F35" s="177"/>
      <c r="G35" s="118"/>
      <c r="H35" s="127">
        <f>SUM(F35:G36)</f>
        <v>0</v>
      </c>
      <c r="I35" s="128"/>
    </row>
    <row r="36" spans="1:9" ht="9.75" customHeight="1">
      <c r="A36" s="19" t="s">
        <v>45</v>
      </c>
      <c r="B36" s="20">
        <v>10</v>
      </c>
      <c r="C36" s="19" t="s">
        <v>43</v>
      </c>
      <c r="E36" s="113"/>
      <c r="F36" s="178"/>
      <c r="G36" s="119"/>
      <c r="H36" s="129"/>
      <c r="I36" s="130"/>
    </row>
    <row r="37" spans="1:9" ht="9.75" customHeight="1">
      <c r="A37" s="19" t="s">
        <v>46</v>
      </c>
      <c r="B37" s="20">
        <v>10</v>
      </c>
      <c r="C37" s="19" t="s">
        <v>43</v>
      </c>
      <c r="E37" s="179" t="s">
        <v>89</v>
      </c>
      <c r="F37" s="181">
        <f>F35+F33</f>
        <v>0</v>
      </c>
      <c r="G37" s="125">
        <f>G35+G33</f>
        <v>0</v>
      </c>
      <c r="H37" s="131">
        <f>H35+H33</f>
        <v>0</v>
      </c>
      <c r="I37" s="132"/>
    </row>
    <row r="38" spans="1:9" ht="9.75" customHeight="1">
      <c r="A38" s="19" t="s">
        <v>47</v>
      </c>
      <c r="B38" s="20">
        <v>10</v>
      </c>
      <c r="C38" s="19" t="s">
        <v>43</v>
      </c>
      <c r="E38" s="180"/>
      <c r="F38" s="182"/>
      <c r="G38" s="126"/>
      <c r="H38" s="133"/>
      <c r="I38" s="134"/>
    </row>
    <row r="39" spans="1:9" ht="9.75" customHeight="1">
      <c r="A39" s="19" t="s">
        <v>48</v>
      </c>
      <c r="B39" s="20">
        <v>12</v>
      </c>
      <c r="C39" s="19" t="s">
        <v>43</v>
      </c>
      <c r="E39" s="183" t="s">
        <v>102</v>
      </c>
      <c r="F39" s="164"/>
      <c r="G39" s="165"/>
      <c r="H39" s="165"/>
      <c r="I39" s="166"/>
    </row>
    <row r="40" spans="1:9" ht="9.75" customHeight="1">
      <c r="A40" s="19" t="s">
        <v>49</v>
      </c>
      <c r="B40" s="20">
        <v>12</v>
      </c>
      <c r="C40" s="19" t="s">
        <v>43</v>
      </c>
      <c r="E40" s="184"/>
      <c r="F40" s="167"/>
      <c r="G40" s="168"/>
      <c r="H40" s="168"/>
      <c r="I40" s="169"/>
    </row>
    <row r="41" spans="1:9" ht="9.75" customHeight="1">
      <c r="A41" s="19" t="s">
        <v>50</v>
      </c>
      <c r="B41" s="20">
        <v>12</v>
      </c>
      <c r="C41" s="19" t="s">
        <v>43</v>
      </c>
      <c r="E41" s="185"/>
      <c r="F41" s="170"/>
      <c r="G41" s="171"/>
      <c r="H41" s="171"/>
      <c r="I41" s="172"/>
    </row>
    <row r="42" spans="1:3" ht="9.75" customHeight="1" thickBot="1">
      <c r="A42" s="19" t="s">
        <v>51</v>
      </c>
      <c r="B42" s="20">
        <v>14</v>
      </c>
      <c r="C42" s="19" t="s">
        <v>43</v>
      </c>
    </row>
    <row r="43" spans="1:7" ht="9.75" customHeight="1">
      <c r="A43" s="19" t="s">
        <v>52</v>
      </c>
      <c r="B43" s="20">
        <v>14</v>
      </c>
      <c r="C43" s="19" t="s">
        <v>43</v>
      </c>
      <c r="E43" s="135" t="s">
        <v>87</v>
      </c>
      <c r="F43" s="136"/>
      <c r="G43" s="137"/>
    </row>
    <row r="44" spans="1:7" ht="9.75" customHeight="1" thickBot="1">
      <c r="A44" s="19" t="s">
        <v>53</v>
      </c>
      <c r="B44" s="20">
        <v>14</v>
      </c>
      <c r="C44" s="19" t="s">
        <v>43</v>
      </c>
      <c r="E44" s="138"/>
      <c r="F44" s="139"/>
      <c r="G44" s="140"/>
    </row>
    <row r="45" spans="1:7" ht="9.75" customHeight="1">
      <c r="A45" s="19" t="s">
        <v>54</v>
      </c>
      <c r="B45" s="20">
        <v>16</v>
      </c>
      <c r="C45" s="19" t="s">
        <v>43</v>
      </c>
      <c r="E45" s="21" t="s">
        <v>79</v>
      </c>
      <c r="F45" s="21" t="s">
        <v>88</v>
      </c>
      <c r="G45" s="21" t="s">
        <v>92</v>
      </c>
    </row>
    <row r="46" spans="1:7" ht="9.75" customHeight="1">
      <c r="A46" s="19" t="s">
        <v>55</v>
      </c>
      <c r="B46" s="20">
        <v>16</v>
      </c>
      <c r="C46" s="19" t="s">
        <v>43</v>
      </c>
      <c r="E46" s="112" t="s">
        <v>17</v>
      </c>
      <c r="F46" s="114">
        <f>Simples!H40</f>
        <v>0</v>
      </c>
      <c r="G46" s="116">
        <f>Simples!E40</f>
        <v>30</v>
      </c>
    </row>
    <row r="47" spans="1:7" ht="9.75" customHeight="1">
      <c r="A47" s="19" t="s">
        <v>56</v>
      </c>
      <c r="B47" s="20">
        <v>16</v>
      </c>
      <c r="C47" s="19" t="s">
        <v>43</v>
      </c>
      <c r="E47" s="113"/>
      <c r="F47" s="115"/>
      <c r="G47" s="117"/>
    </row>
    <row r="48" spans="1:7" ht="9.75" customHeight="1">
      <c r="A48" s="19" t="s">
        <v>76</v>
      </c>
      <c r="B48" s="20">
        <v>18</v>
      </c>
      <c r="C48" s="19" t="s">
        <v>43</v>
      </c>
      <c r="E48" s="112" t="s">
        <v>81</v>
      </c>
      <c r="F48" s="114">
        <f>Duplas!H40</f>
        <v>0</v>
      </c>
      <c r="G48" s="116">
        <f>Duplas!E40</f>
        <v>30</v>
      </c>
    </row>
    <row r="49" spans="1:7" ht="9.75" customHeight="1">
      <c r="A49" s="19" t="s">
        <v>77</v>
      </c>
      <c r="B49" s="20">
        <v>18</v>
      </c>
      <c r="C49" s="19" t="s">
        <v>43</v>
      </c>
      <c r="E49" s="113"/>
      <c r="F49" s="115"/>
      <c r="G49" s="117"/>
    </row>
    <row r="50" spans="1:7" ht="9.75" customHeight="1">
      <c r="A50" s="19" t="s">
        <v>75</v>
      </c>
      <c r="B50" s="20">
        <v>18</v>
      </c>
      <c r="C50" s="19" t="s">
        <v>43</v>
      </c>
      <c r="E50" s="112" t="s">
        <v>398</v>
      </c>
      <c r="F50" s="114">
        <f>Simples!I40</f>
        <v>0</v>
      </c>
      <c r="G50" s="116"/>
    </row>
    <row r="51" spans="1:7" ht="9.75" customHeight="1">
      <c r="A51" s="19" t="s">
        <v>57</v>
      </c>
      <c r="B51" s="20">
        <v>0</v>
      </c>
      <c r="C51" s="19" t="s">
        <v>44</v>
      </c>
      <c r="E51" s="113"/>
      <c r="F51" s="115"/>
      <c r="G51" s="117"/>
    </row>
    <row r="52" spans="1:7" ht="9.75" customHeight="1">
      <c r="A52" s="19" t="s">
        <v>58</v>
      </c>
      <c r="B52" s="20">
        <v>0</v>
      </c>
      <c r="C52" s="19" t="s">
        <v>44</v>
      </c>
      <c r="E52" s="179" t="s">
        <v>89</v>
      </c>
      <c r="F52" s="199">
        <f>F50+F46+F48</f>
        <v>0</v>
      </c>
      <c r="G52" s="175">
        <f>G50+G46</f>
        <v>30</v>
      </c>
    </row>
    <row r="53" spans="1:7" ht="9.75" customHeight="1">
      <c r="A53" s="19" t="s">
        <v>59</v>
      </c>
      <c r="B53" s="20">
        <v>0</v>
      </c>
      <c r="C53" s="19" t="s">
        <v>44</v>
      </c>
      <c r="E53" s="180"/>
      <c r="F53" s="200"/>
      <c r="G53" s="176"/>
    </row>
    <row r="54" spans="1:3" ht="9.75" customHeight="1">
      <c r="A54" s="19" t="s">
        <v>60</v>
      </c>
      <c r="B54" s="20">
        <v>0</v>
      </c>
      <c r="C54" s="19" t="s">
        <v>44</v>
      </c>
    </row>
    <row r="55" spans="1:3" ht="9.75" customHeight="1" thickBot="1">
      <c r="A55" s="19" t="s">
        <v>61</v>
      </c>
      <c r="B55" s="20">
        <v>0</v>
      </c>
      <c r="C55" s="19" t="s">
        <v>44</v>
      </c>
    </row>
    <row r="56" spans="1:7" ht="9.75" customHeight="1">
      <c r="A56" s="19" t="s">
        <v>62</v>
      </c>
      <c r="B56" s="20">
        <v>0</v>
      </c>
      <c r="C56" s="19" t="s">
        <v>44</v>
      </c>
      <c r="E56" s="187" t="s">
        <v>103</v>
      </c>
      <c r="F56" s="188"/>
      <c r="G56" s="189"/>
    </row>
    <row r="57" spans="1:7" ht="9.75" customHeight="1">
      <c r="A57" s="19" t="s">
        <v>63</v>
      </c>
      <c r="B57" s="20">
        <v>0</v>
      </c>
      <c r="C57" s="19" t="s">
        <v>44</v>
      </c>
      <c r="E57" s="190"/>
      <c r="F57" s="191"/>
      <c r="G57" s="192"/>
    </row>
    <row r="58" spans="1:7" ht="9.75" customHeight="1">
      <c r="A58" s="19" t="s">
        <v>64</v>
      </c>
      <c r="B58" s="20">
        <v>0</v>
      </c>
      <c r="C58" s="19" t="s">
        <v>44</v>
      </c>
      <c r="E58" s="193">
        <f>F52</f>
        <v>0</v>
      </c>
      <c r="F58" s="194"/>
      <c r="G58" s="195"/>
    </row>
    <row r="59" spans="1:7" ht="9.75" customHeight="1">
      <c r="A59" s="19" t="s">
        <v>65</v>
      </c>
      <c r="B59" s="20">
        <v>0</v>
      </c>
      <c r="C59" s="19" t="s">
        <v>44</v>
      </c>
      <c r="E59" s="193"/>
      <c r="F59" s="194"/>
      <c r="G59" s="195"/>
    </row>
    <row r="60" spans="1:7" ht="9.75" customHeight="1" thickBot="1">
      <c r="A60" s="19" t="s">
        <v>66</v>
      </c>
      <c r="B60" s="20">
        <v>0</v>
      </c>
      <c r="C60" s="19" t="s">
        <v>44</v>
      </c>
      <c r="E60" s="196"/>
      <c r="F60" s="197"/>
      <c r="G60" s="198"/>
    </row>
    <row r="61" spans="1:3" ht="9.75" customHeight="1">
      <c r="A61" s="19" t="s">
        <v>67</v>
      </c>
      <c r="B61" s="20">
        <v>0</v>
      </c>
      <c r="C61" s="19" t="s">
        <v>44</v>
      </c>
    </row>
    <row r="62" spans="1:7" ht="9.75" customHeight="1">
      <c r="A62" s="19" t="s">
        <v>68</v>
      </c>
      <c r="B62" s="20">
        <v>0</v>
      </c>
      <c r="C62" s="19" t="s">
        <v>44</v>
      </c>
      <c r="E62" s="100" t="s">
        <v>305</v>
      </c>
      <c r="F62" s="101"/>
      <c r="G62" s="102"/>
    </row>
    <row r="63" spans="1:7" ht="9.75" customHeight="1">
      <c r="A63" s="19" t="s">
        <v>69</v>
      </c>
      <c r="B63" s="20">
        <v>35</v>
      </c>
      <c r="C63" s="19" t="s">
        <v>44</v>
      </c>
      <c r="E63" s="70" t="s">
        <v>140</v>
      </c>
      <c r="F63" s="122" t="s">
        <v>307</v>
      </c>
      <c r="G63" s="186"/>
    </row>
    <row r="64" spans="1:7" ht="9.75" customHeight="1">
      <c r="A64" s="19" t="s">
        <v>70</v>
      </c>
      <c r="B64" s="20">
        <v>35</v>
      </c>
      <c r="C64" s="19" t="s">
        <v>44</v>
      </c>
      <c r="E64" s="70" t="s">
        <v>156</v>
      </c>
      <c r="F64" s="122" t="s">
        <v>308</v>
      </c>
      <c r="G64" s="186"/>
    </row>
    <row r="65" spans="1:7" ht="9.75" customHeight="1">
      <c r="A65" s="19" t="s">
        <v>71</v>
      </c>
      <c r="B65" s="20">
        <v>35</v>
      </c>
      <c r="C65" s="19" t="s">
        <v>44</v>
      </c>
      <c r="E65" s="70" t="s">
        <v>158</v>
      </c>
      <c r="F65" s="122" t="s">
        <v>309</v>
      </c>
      <c r="G65" s="186"/>
    </row>
    <row r="66" spans="1:7" ht="9.75" customHeight="1">
      <c r="A66" s="19" t="s">
        <v>72</v>
      </c>
      <c r="B66" s="20">
        <v>45</v>
      </c>
      <c r="C66" s="19" t="s">
        <v>44</v>
      </c>
      <c r="E66" s="70" t="s">
        <v>306</v>
      </c>
      <c r="F66" s="122" t="s">
        <v>310</v>
      </c>
      <c r="G66" s="186"/>
    </row>
    <row r="67" spans="1:7" ht="9.75" customHeight="1">
      <c r="A67" s="19" t="s">
        <v>73</v>
      </c>
      <c r="B67" s="20">
        <v>45</v>
      </c>
      <c r="C67" s="19" t="s">
        <v>44</v>
      </c>
      <c r="E67" s="70" t="s">
        <v>145</v>
      </c>
      <c r="F67" s="122" t="s">
        <v>311</v>
      </c>
      <c r="G67" s="186"/>
    </row>
    <row r="68" spans="1:7" ht="9.75" customHeight="1">
      <c r="A68" s="19" t="s">
        <v>74</v>
      </c>
      <c r="B68" s="20">
        <v>45</v>
      </c>
      <c r="C68" s="19" t="s">
        <v>44</v>
      </c>
      <c r="E68" s="70" t="s">
        <v>217</v>
      </c>
      <c r="F68" s="122" t="s">
        <v>312</v>
      </c>
      <c r="G68" s="186"/>
    </row>
    <row r="69" spans="5:7" ht="12.75">
      <c r="E69" s="70" t="s">
        <v>257</v>
      </c>
      <c r="F69" s="122" t="s">
        <v>313</v>
      </c>
      <c r="G69" s="186"/>
    </row>
    <row r="70" spans="5:7" ht="12.75">
      <c r="E70" s="70" t="s">
        <v>182</v>
      </c>
      <c r="F70" s="122" t="s">
        <v>314</v>
      </c>
      <c r="G70" s="186"/>
    </row>
    <row r="71" spans="5:7" ht="12.75">
      <c r="E71" s="70" t="s">
        <v>180</v>
      </c>
      <c r="F71" s="122" t="s">
        <v>315</v>
      </c>
      <c r="G71" s="186"/>
    </row>
    <row r="72" spans="5:7" ht="12.75">
      <c r="E72" s="83" t="s">
        <v>368</v>
      </c>
      <c r="F72" s="122" t="s">
        <v>369</v>
      </c>
      <c r="G72" s="123"/>
    </row>
  </sheetData>
  <sheetProtection/>
  <mergeCells count="70">
    <mergeCell ref="F68:G68"/>
    <mergeCell ref="E46:E47"/>
    <mergeCell ref="F46:F47"/>
    <mergeCell ref="F69:G69"/>
    <mergeCell ref="F70:G70"/>
    <mergeCell ref="F71:G71"/>
    <mergeCell ref="F63:G63"/>
    <mergeCell ref="F64:G64"/>
    <mergeCell ref="F65:G65"/>
    <mergeCell ref="F66:G66"/>
    <mergeCell ref="F67:G67"/>
    <mergeCell ref="E35:E36"/>
    <mergeCell ref="F35:F36"/>
    <mergeCell ref="E56:G57"/>
    <mergeCell ref="E58:G60"/>
    <mergeCell ref="E43:G44"/>
    <mergeCell ref="E52:E53"/>
    <mergeCell ref="F52:F53"/>
    <mergeCell ref="G46:G47"/>
    <mergeCell ref="G50:G51"/>
    <mergeCell ref="G52:G53"/>
    <mergeCell ref="H33:I34"/>
    <mergeCell ref="G33:G34"/>
    <mergeCell ref="E50:E51"/>
    <mergeCell ref="F50:F51"/>
    <mergeCell ref="E33:E34"/>
    <mergeCell ref="F33:F34"/>
    <mergeCell ref="E37:E38"/>
    <mergeCell ref="F37:F38"/>
    <mergeCell ref="E39:E41"/>
    <mergeCell ref="F39:I41"/>
    <mergeCell ref="E15:E16"/>
    <mergeCell ref="F15:F16"/>
    <mergeCell ref="G15:G16"/>
    <mergeCell ref="E18:I19"/>
    <mergeCell ref="E25:E28"/>
    <mergeCell ref="F25:G26"/>
    <mergeCell ref="H25:I26"/>
    <mergeCell ref="F27:G28"/>
    <mergeCell ref="H27:I28"/>
    <mergeCell ref="A1:B5"/>
    <mergeCell ref="C1:I1"/>
    <mergeCell ref="C2:I3"/>
    <mergeCell ref="C4:I4"/>
    <mergeCell ref="A11:C11"/>
    <mergeCell ref="E11:G11"/>
    <mergeCell ref="A7:I9"/>
    <mergeCell ref="D5:I5"/>
    <mergeCell ref="H11:I16"/>
    <mergeCell ref="E13:E14"/>
    <mergeCell ref="F72:G72"/>
    <mergeCell ref="F13:F14"/>
    <mergeCell ref="G37:G38"/>
    <mergeCell ref="H35:I36"/>
    <mergeCell ref="H37:I38"/>
    <mergeCell ref="E30:I31"/>
    <mergeCell ref="F21:G22"/>
    <mergeCell ref="H21:I22"/>
    <mergeCell ref="G13:G14"/>
    <mergeCell ref="F20:G20"/>
    <mergeCell ref="E62:G62"/>
    <mergeCell ref="H20:I20"/>
    <mergeCell ref="E21:E24"/>
    <mergeCell ref="H23:I24"/>
    <mergeCell ref="F23:G24"/>
    <mergeCell ref="E48:E49"/>
    <mergeCell ref="F48:F49"/>
    <mergeCell ref="G48:G49"/>
    <mergeCell ref="G35:G36"/>
    <mergeCell ref="H32:I32"/>
  </mergeCells>
  <dataValidations count="1">
    <dataValidation type="list" allowBlank="1" showInputMessage="1" showErrorMessage="1" sqref="D5:I5">
      <formula1>$F$63:$F$72</formula1>
    </dataValidation>
  </dataValidation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44"/>
  <sheetViews>
    <sheetView tabSelected="1" zoomScalePageLayoutView="0" workbookViewId="0" topLeftCell="A1">
      <selection activeCell="B11" sqref="B11"/>
    </sheetView>
  </sheetViews>
  <sheetFormatPr defaultColWidth="9.140625" defaultRowHeight="12.75"/>
  <cols>
    <col min="1" max="1" width="4.00390625" style="0" customWidth="1"/>
    <col min="2" max="2" width="11.421875" style="0" customWidth="1"/>
    <col min="3" max="3" width="36.28125" style="0" customWidth="1"/>
    <col min="4" max="4" width="12.57421875" style="0" customWidth="1"/>
    <col min="5" max="5" width="14.140625" style="0" customWidth="1"/>
    <col min="6" max="6" width="13.421875" style="0" customWidth="1"/>
    <col min="7" max="7" width="13.57421875" style="0" customWidth="1"/>
    <col min="8" max="8" width="11.00390625" style="0" customWidth="1"/>
    <col min="9" max="9" width="14.00390625" style="0" customWidth="1"/>
    <col min="10" max="10" width="7.28125" style="0" customWidth="1"/>
    <col min="12" max="12" width="6.7109375" style="0" customWidth="1"/>
    <col min="13" max="13" width="31.00390625" style="0" customWidth="1"/>
    <col min="14" max="14" width="25.00390625" style="0" customWidth="1"/>
    <col min="17" max="17" width="11.8515625" style="0" hidden="1" customWidth="1"/>
    <col min="18" max="18" width="9.140625" style="0" hidden="1" customWidth="1"/>
  </cols>
  <sheetData>
    <row r="1" spans="1:14" ht="8.25" customHeight="1">
      <c r="A1" s="142"/>
      <c r="B1" s="143"/>
      <c r="C1" s="143"/>
      <c r="D1" s="143"/>
      <c r="E1" s="143"/>
      <c r="F1" s="143"/>
      <c r="G1" s="143"/>
      <c r="H1" s="143"/>
      <c r="I1" s="143"/>
      <c r="J1" s="143"/>
      <c r="K1" s="143"/>
      <c r="L1" s="143"/>
      <c r="M1" s="143"/>
      <c r="N1" s="148"/>
    </row>
    <row r="2" spans="1:14" ht="12.75" customHeight="1">
      <c r="A2" s="144"/>
      <c r="B2" s="145"/>
      <c r="C2" s="145"/>
      <c r="D2" s="149" t="str">
        <f>Geral!C2</f>
        <v>II Etapa do Estadual de Badminton 2014 - União do Oeste</v>
      </c>
      <c r="E2" s="149"/>
      <c r="F2" s="149"/>
      <c r="G2" s="149"/>
      <c r="H2" s="149"/>
      <c r="I2" s="149"/>
      <c r="J2" s="149"/>
      <c r="K2" s="149"/>
      <c r="L2" s="149"/>
      <c r="M2" s="149"/>
      <c r="N2" s="150"/>
    </row>
    <row r="3" spans="1:14" ht="14.25" customHeight="1">
      <c r="A3" s="144"/>
      <c r="B3" s="145"/>
      <c r="C3" s="145"/>
      <c r="D3" s="149"/>
      <c r="E3" s="149"/>
      <c r="F3" s="149"/>
      <c r="G3" s="149"/>
      <c r="H3" s="149"/>
      <c r="I3" s="149"/>
      <c r="J3" s="149"/>
      <c r="K3" s="149"/>
      <c r="L3" s="149"/>
      <c r="M3" s="149"/>
      <c r="N3" s="150"/>
    </row>
    <row r="4" spans="1:14" ht="16.5" customHeight="1">
      <c r="A4" s="144"/>
      <c r="B4" s="145"/>
      <c r="C4" s="145"/>
      <c r="D4" s="151" t="str">
        <f>Geral!C4</f>
        <v>24 a 25 de Maio de 2014</v>
      </c>
      <c r="E4" s="151"/>
      <c r="F4" s="151"/>
      <c r="G4" s="151"/>
      <c r="H4" s="151"/>
      <c r="I4" s="151"/>
      <c r="J4" s="151"/>
      <c r="K4" s="151"/>
      <c r="L4" s="151"/>
      <c r="M4" s="151"/>
      <c r="N4" s="152"/>
    </row>
    <row r="5" spans="1:14" ht="24" customHeight="1" thickBot="1">
      <c r="A5" s="146"/>
      <c r="B5" s="147"/>
      <c r="C5" s="147"/>
      <c r="D5" s="11" t="s">
        <v>11</v>
      </c>
      <c r="E5" s="214" t="str">
        <f>IF(Geral!D5="","Informe nome do clube na aba 'Geral'",Geral!D5)</f>
        <v>Informe nome do clube na aba 'Geral'</v>
      </c>
      <c r="F5" s="214"/>
      <c r="G5" s="214"/>
      <c r="H5" s="214"/>
      <c r="I5" s="214"/>
      <c r="J5" s="214"/>
      <c r="K5" s="214"/>
      <c r="L5" s="214"/>
      <c r="M5" s="214"/>
      <c r="N5" s="215"/>
    </row>
    <row r="6" spans="1:13" ht="15.75">
      <c r="A6" s="1"/>
      <c r="B6" s="1"/>
      <c r="C6" s="76" t="s">
        <v>317</v>
      </c>
      <c r="D6" s="1"/>
      <c r="E6" s="1"/>
      <c r="F6" s="1"/>
      <c r="G6" s="1"/>
      <c r="H6" s="1"/>
      <c r="I6" s="1"/>
      <c r="J6" s="1"/>
      <c r="K6" s="4"/>
      <c r="L6" s="1"/>
      <c r="M6" s="1"/>
    </row>
    <row r="7" spans="1:14" ht="15.75">
      <c r="A7" s="8"/>
      <c r="B7" s="8"/>
      <c r="C7" s="211" t="s">
        <v>95</v>
      </c>
      <c r="D7" s="211"/>
      <c r="E7" s="211"/>
      <c r="F7" s="211"/>
      <c r="G7" s="211"/>
      <c r="H7" s="211"/>
      <c r="I7" s="211"/>
      <c r="J7" s="211"/>
      <c r="K7" s="211"/>
      <c r="L7" s="211"/>
      <c r="M7" s="211"/>
      <c r="N7" s="211"/>
    </row>
    <row r="8" spans="1:14" ht="12.75" customHeight="1">
      <c r="A8" s="206"/>
      <c r="B8" s="212" t="s">
        <v>107</v>
      </c>
      <c r="C8" s="204" t="s">
        <v>13</v>
      </c>
      <c r="D8" s="202" t="s">
        <v>12</v>
      </c>
      <c r="E8" s="202" t="s">
        <v>14</v>
      </c>
      <c r="F8" s="212" t="s">
        <v>2</v>
      </c>
      <c r="G8" s="212" t="s">
        <v>0</v>
      </c>
      <c r="H8" s="13" t="s">
        <v>1</v>
      </c>
      <c r="I8" s="13" t="s">
        <v>1</v>
      </c>
      <c r="J8" s="14" t="s">
        <v>8</v>
      </c>
      <c r="K8" s="15"/>
      <c r="L8" s="16"/>
      <c r="M8" s="243" t="s">
        <v>82</v>
      </c>
      <c r="N8" s="210" t="s">
        <v>447</v>
      </c>
    </row>
    <row r="9" spans="1:14" ht="16.5" customHeight="1">
      <c r="A9" s="206"/>
      <c r="B9" s="213"/>
      <c r="C9" s="205"/>
      <c r="D9" s="203"/>
      <c r="E9" s="203"/>
      <c r="F9" s="213"/>
      <c r="G9" s="213"/>
      <c r="H9" s="17" t="s">
        <v>3</v>
      </c>
      <c r="I9" s="17" t="s">
        <v>398</v>
      </c>
      <c r="J9" s="22" t="s">
        <v>5</v>
      </c>
      <c r="K9" s="22" t="s">
        <v>6</v>
      </c>
      <c r="L9" s="23" t="s">
        <v>7</v>
      </c>
      <c r="M9" s="244"/>
      <c r="N9" s="210"/>
    </row>
    <row r="10" spans="1:18" ht="12.75">
      <c r="A10" s="9">
        <v>1</v>
      </c>
      <c r="B10" s="68"/>
      <c r="C10" s="79">
        <f>IF($B10="","",IF(_xlfn.IFERROR(VLOOKUP($B10,Federados!$A$2:$T$1703,2,FALSE),"")="","Cadastro não encontrado...digite aqui os dados e deixe o ID em branco",VLOOKUP($B10,Federados!$A$2:$T$1703,2,FALSE)))</f>
      </c>
      <c r="D10" s="77">
        <f>IF($B10="","",IF(_xlfn.IFERROR(VLOOKUP($B10,Federados!$A$2:$T$1703,18,FALSE),"")="","",VLOOKUP($B10,Federados!$A$2:$T$1703,18,FALSE)))</f>
      </c>
      <c r="E10" s="78">
        <f>IF($B10="","",IF(_xlfn.IFERROR(VLOOKUP($B10,Federados!$A$2:$T$1703,8,FALSE),"")="","",VLOOKUP($B10,Federados!$A$2:$T$1703,8,FALSE)))</f>
      </c>
      <c r="F10" s="78">
        <f>IF($B10="","",IF(_xlfn.IFERROR(VLOOKUP($B10,Federados!$A$2:$T$1703,13,FALSE),"")="","",VLOOKUP($B10,Federados!$A$2:$T$1703,13,FALSE)))</f>
      </c>
      <c r="G10" s="34"/>
      <c r="H10" s="47">
        <f ca="1">IF(C10="",0,IF(OR(G10=Geral!$A$29,G10=Geral!$A$30),Geral!$F$13,IF(YEAR(NOW())-YEAR(D10)&lt;18,Geral!$G$13,Geral!$F$13)))</f>
        <v>0</v>
      </c>
      <c r="I10" s="99">
        <f ca="1">IF(D10="",0,IF(YEAR(NOW())-YEAR(D10)&lt;18,Geral!$G$17,Geral!$F$17))</f>
        <v>0</v>
      </c>
      <c r="J10" s="32"/>
      <c r="K10" s="34"/>
      <c r="L10" s="32"/>
      <c r="M10" s="32"/>
      <c r="N10" s="27">
        <f ca="1">IF(G10="","",IF(VLOOKUP(G10,Geral!$A$13:$C$34,3,FALSE)="&lt;=",IF(YEAR(NOW())-YEAR(D10)&gt;VLOOKUP(G10,Geral!$A$13:$B$34,2,FALSE),"Erro: categoria inválida para idade!",""),IF(VLOOKUP(G10,Geral!$A$13:$C$34,3,FALSE)="&gt;=",IF(YEAR(NOW())-YEAR(D10)&lt;VLOOKUP(G10,Geral!$A$13:$B$34,2,FALSE),"Erro: categoria inválida para idade!",""))))</f>
      </c>
      <c r="P10" s="82"/>
      <c r="Q10" t="str">
        <f>Geral!A13</f>
        <v>SMSub11</v>
      </c>
      <c r="R10">
        <f>B10</f>
        <v>0</v>
      </c>
    </row>
    <row r="11" spans="1:18" ht="12.75">
      <c r="A11" s="9">
        <v>2</v>
      </c>
      <c r="B11" s="68"/>
      <c r="C11" s="79">
        <f>IF($B11="","",IF(_xlfn.IFERROR(VLOOKUP($B11,Federados!$A$2:$T$1703,2,FALSE),"")="","Cadastro não encontrado...digite aqui os dados e deixe o ID em branco",VLOOKUP($B11,Federados!$A$2:$T$1703,2,FALSE)))</f>
      </c>
      <c r="D11" s="77">
        <f>IF($B11="","",IF(_xlfn.IFERROR(VLOOKUP($B11,Federados!$A$2:$T$1703,18,FALSE),"")="","",VLOOKUP($B11,Federados!$A$2:$T$1703,18,FALSE)))</f>
      </c>
      <c r="E11" s="78">
        <f>IF($B11="","",IF(_xlfn.IFERROR(VLOOKUP($B11,Federados!$A$2:$T$1703,8,FALSE),"")="","",VLOOKUP($B11,Federados!$A$2:$T$1703,8,FALSE)))</f>
      </c>
      <c r="F11" s="78">
        <f>IF($B11="","",IF(_xlfn.IFERROR(VLOOKUP($B11,Federados!$A$2:$T$1703,13,FALSE),"")="","",VLOOKUP($B11,Federados!$A$2:$T$1703,13,FALSE)))</f>
      </c>
      <c r="G11" s="32"/>
      <c r="H11" s="47">
        <f ca="1">IF(C11="",0,IF(OR(G11=Geral!$A$29,G11=Geral!$A$30),Geral!$F$13,IF(YEAR(NOW())-YEAR(D11)&lt;18,Geral!$G$13,Geral!$F$13)))</f>
        <v>0</v>
      </c>
      <c r="I11" s="99">
        <f ca="1">IF(D11="",0,IF(YEAR(NOW())-YEAR(D11)&lt;18,Geral!$G$17,Geral!$F$17))</f>
        <v>0</v>
      </c>
      <c r="J11" s="32"/>
      <c r="K11" s="35"/>
      <c r="L11" s="32"/>
      <c r="M11" s="32"/>
      <c r="N11" s="27">
        <f ca="1">IF(G11="","",IF(VLOOKUP(G11,Geral!$A$13:$C$34,3,FALSE)="&lt;=",IF(YEAR(NOW())-YEAR(D11)&gt;VLOOKUP(G11,Geral!$A$13:$B$34,2,FALSE),"Erro: categoria inválida para idade!",""),IF(VLOOKUP(G11,Geral!$A$13:$C$34,3,FALSE)="&gt;=",IF(YEAR(NOW())-YEAR(D11)&lt;VLOOKUP(G11,Geral!$A$13:$B$34,2,FALSE),"Erro: categoria inválida para idade!",""))))</f>
      </c>
      <c r="P11" s="82"/>
      <c r="Q11" t="str">
        <f>Geral!A14</f>
        <v>SFSub11</v>
      </c>
      <c r="R11">
        <f aca="true" t="shared" si="0" ref="R11:R39">B11</f>
        <v>0</v>
      </c>
    </row>
    <row r="12" spans="1:18" ht="12.75">
      <c r="A12" s="9">
        <v>3</v>
      </c>
      <c r="B12" s="68"/>
      <c r="C12" s="79">
        <f>IF($B12="","",IF(_xlfn.IFERROR(VLOOKUP($B12,Federados!$A$2:$T$1703,2,FALSE),"")="","Cadastro não encontrado...digite aqui os dados e deixe o ID em branco",VLOOKUP($B12,Federados!$A$2:$T$1703,2,FALSE)))</f>
      </c>
      <c r="D12" s="77">
        <f>IF($B12="","",IF(_xlfn.IFERROR(VLOOKUP($B12,Federados!$A$2:$T$1703,18,FALSE),"")="","",VLOOKUP($B12,Federados!$A$2:$T$1703,18,FALSE)))</f>
      </c>
      <c r="E12" s="78">
        <f>IF($B12="","",IF(_xlfn.IFERROR(VLOOKUP($B12,Federados!$A$2:$T$1703,8,FALSE),"")="","",VLOOKUP($B12,Federados!$A$2:$T$1703,8,FALSE)))</f>
      </c>
      <c r="F12" s="78">
        <f>IF($B12="","",IF(_xlfn.IFERROR(VLOOKUP($B12,Federados!$A$2:$T$1703,13,FALSE),"")="","",VLOOKUP($B12,Federados!$A$2:$T$1703,13,FALSE)))</f>
      </c>
      <c r="G12" s="33"/>
      <c r="H12" s="47">
        <f ca="1">IF(C12="",0,IF(OR(G12=Geral!$A$29,G12=Geral!$A$30),Geral!$F$13,IF(YEAR(NOW())-YEAR(D12)&lt;18,Geral!$G$13,Geral!$F$13)))</f>
        <v>0</v>
      </c>
      <c r="I12" s="99">
        <f ca="1">IF(D12="",0,IF(YEAR(NOW())-YEAR(D12)&lt;18,Geral!$G$17,Geral!$F$17))</f>
        <v>0</v>
      </c>
      <c r="J12" s="33"/>
      <c r="K12" s="36"/>
      <c r="L12" s="33"/>
      <c r="M12" s="33"/>
      <c r="N12" s="27">
        <f ca="1">IF(G12="","",IF(VLOOKUP(G12,Geral!$A$13:$C$34,3,FALSE)="&lt;=",IF(YEAR(NOW())-YEAR(D12)&gt;VLOOKUP(G12,Geral!$A$13:$B$34,2,FALSE),"Erro: categoria inválida para idade!",""),IF(VLOOKUP(G12,Geral!$A$13:$C$34,3,FALSE)="&gt;=",IF(YEAR(NOW())-YEAR(D12)&lt;VLOOKUP(G12,Geral!$A$13:$B$34,2,FALSE),"Erro: categoria inválida para idade!",""))))</f>
      </c>
      <c r="P12" s="82"/>
      <c r="Q12" t="str">
        <f>Geral!A15</f>
        <v>SMSub13</v>
      </c>
      <c r="R12">
        <f t="shared" si="0"/>
        <v>0</v>
      </c>
    </row>
    <row r="13" spans="1:18" ht="12.75">
      <c r="A13" s="9">
        <v>4</v>
      </c>
      <c r="B13" s="68"/>
      <c r="C13" s="79">
        <f>IF($B13="","",IF(_xlfn.IFERROR(VLOOKUP($B13,Federados!$A$2:$T$1703,2,FALSE),"")="","Cadastro não encontrado...digite aqui os dados e deixe o ID em branco",VLOOKUP($B13,Federados!$A$2:$T$1703,2,FALSE)))</f>
      </c>
      <c r="D13" s="77">
        <f>IF($B13="","",IF(_xlfn.IFERROR(VLOOKUP($B13,Federados!$A$2:$T$1703,18,FALSE),"")="","",VLOOKUP($B13,Federados!$A$2:$T$1703,18,FALSE)))</f>
      </c>
      <c r="E13" s="78">
        <f>IF($B13="","",IF(_xlfn.IFERROR(VLOOKUP($B13,Federados!$A$2:$T$1703,8,FALSE),"")="","",VLOOKUP($B13,Federados!$A$2:$T$1703,8,FALSE)))</f>
      </c>
      <c r="F13" s="78">
        <f>IF($B13="","",IF(_xlfn.IFERROR(VLOOKUP($B13,Federados!$A$2:$T$1703,13,FALSE),"")="","",VLOOKUP($B13,Federados!$A$2:$T$1703,13,FALSE)))</f>
      </c>
      <c r="G13" s="33"/>
      <c r="H13" s="47">
        <f ca="1">IF(C13="",0,IF(OR(G13=Geral!$A$29,G13=Geral!$A$30),Geral!$F$13,IF(YEAR(NOW())-YEAR(D13)&lt;18,Geral!$G$13,Geral!$F$13)))</f>
        <v>0</v>
      </c>
      <c r="I13" s="99">
        <f ca="1">IF(D13="",0,IF(YEAR(NOW())-YEAR(D13)&lt;18,Geral!$G$17,Geral!$F$17))</f>
        <v>0</v>
      </c>
      <c r="J13" s="33"/>
      <c r="K13" s="36"/>
      <c r="L13" s="33"/>
      <c r="M13" s="33"/>
      <c r="N13" s="27">
        <f ca="1">IF(G13="","",IF(VLOOKUP(G13,Geral!$A$13:$C$34,3,FALSE)="&lt;=",IF(YEAR(NOW())-YEAR(D13)&gt;VLOOKUP(G13,Geral!$A$13:$B$34,2,FALSE),"Erro: categoria inválida para idade!",""),IF(VLOOKUP(G13,Geral!$A$13:$C$34,3,FALSE)="&gt;=",IF(YEAR(NOW())-YEAR(D13)&lt;VLOOKUP(G13,Geral!$A$13:$B$34,2,FALSE),"Erro: categoria inválida para idade!",""))))</f>
      </c>
      <c r="P13" s="86"/>
      <c r="Q13" t="str">
        <f>Geral!A16</f>
        <v>SFSub13</v>
      </c>
      <c r="R13">
        <f t="shared" si="0"/>
        <v>0</v>
      </c>
    </row>
    <row r="14" spans="1:18" ht="12.75">
      <c r="A14" s="9">
        <v>5</v>
      </c>
      <c r="B14" s="68"/>
      <c r="C14" s="79">
        <f>IF($B14="","",IF(_xlfn.IFERROR(VLOOKUP($B14,Federados!$A$2:$T$1703,2,FALSE),"")="","Cadastro não encontrado...digite aqui os dados e deixe o ID em branco",VLOOKUP($B14,Federados!$A$2:$T$1703,2,FALSE)))</f>
      </c>
      <c r="D14" s="77">
        <f>IF($B14="","",IF(_xlfn.IFERROR(VLOOKUP($B14,Federados!$A$2:$T$1703,18,FALSE),"")="","",VLOOKUP($B14,Federados!$A$2:$T$1703,18,FALSE)))</f>
      </c>
      <c r="E14" s="78">
        <f>IF($B14="","",IF(_xlfn.IFERROR(VLOOKUP($B14,Federados!$A$2:$T$1703,8,FALSE),"")="","",VLOOKUP($B14,Federados!$A$2:$T$1703,8,FALSE)))</f>
      </c>
      <c r="F14" s="78">
        <f>IF($B14="","",IF(_xlfn.IFERROR(VLOOKUP($B14,Federados!$A$2:$T$1703,13,FALSE),"")="","",VLOOKUP($B14,Federados!$A$2:$T$1703,13,FALSE)))</f>
      </c>
      <c r="G14" s="33"/>
      <c r="H14" s="47">
        <f ca="1">IF(C14="",0,IF(OR(G14=Geral!$A$29,G14=Geral!$A$30),Geral!$F$13,IF(YEAR(NOW())-YEAR(D14)&lt;18,Geral!$G$13,Geral!$F$13)))</f>
        <v>0</v>
      </c>
      <c r="I14" s="99">
        <f ca="1">IF(D14="",0,IF(YEAR(NOW())-YEAR(D14)&lt;18,Geral!$G$17,Geral!$F$17))</f>
        <v>0</v>
      </c>
      <c r="J14" s="33"/>
      <c r="K14" s="36"/>
      <c r="L14" s="33"/>
      <c r="M14" s="33"/>
      <c r="N14" s="27">
        <f ca="1">IF(G14="","",IF(VLOOKUP(G14,Geral!$A$13:$C$34,3,FALSE)="&lt;=",IF(YEAR(NOW())-YEAR(D14)&gt;VLOOKUP(G14,Geral!$A$13:$B$34,2,FALSE),"Erro: categoria inválida para idade!",""),IF(VLOOKUP(G14,Geral!$A$13:$C$34,3,FALSE)="&gt;=",IF(YEAR(NOW())-YEAR(D14)&lt;VLOOKUP(G14,Geral!$A$13:$B$34,2,FALSE),"Erro: categoria inválida para idade!",""))))</f>
      </c>
      <c r="P14" s="86"/>
      <c r="Q14" t="str">
        <f>Geral!A17</f>
        <v>SMSub15</v>
      </c>
      <c r="R14">
        <f t="shared" si="0"/>
        <v>0</v>
      </c>
    </row>
    <row r="15" spans="1:18" ht="12.75">
      <c r="A15" s="9">
        <v>6</v>
      </c>
      <c r="B15" s="84"/>
      <c r="C15" s="79">
        <f>IF($B15="","",IF(_xlfn.IFERROR(VLOOKUP($B15,Federados!$A$2:$T$1703,2,FALSE),"")="","Cadastro não encontrado...digite aqui os dados e deixe o ID em branco",VLOOKUP($B15,Federados!$A$2:$T$1703,2,FALSE)))</f>
      </c>
      <c r="D15" s="77">
        <f>IF($B15="","",IF(_xlfn.IFERROR(VLOOKUP($B15,Federados!$A$2:$T$1703,18,FALSE),"")="","",VLOOKUP($B15,Federados!$A$2:$T$1703,18,FALSE)))</f>
      </c>
      <c r="E15" s="78">
        <f>IF($B15="","",IF(_xlfn.IFERROR(VLOOKUP($B15,Federados!$A$2:$T$1703,8,FALSE),"")="","",VLOOKUP($B15,Federados!$A$2:$T$1703,8,FALSE)))</f>
      </c>
      <c r="F15" s="78">
        <f>IF($B15="","",IF(_xlfn.IFERROR(VLOOKUP($B15,Federados!$A$2:$T$1703,13,FALSE),"")="","",VLOOKUP($B15,Federados!$A$2:$T$1703,13,FALSE)))</f>
      </c>
      <c r="G15" s="33"/>
      <c r="H15" s="47">
        <f ca="1">IF(C15="",0,IF(OR(G15=Geral!$A$29,G15=Geral!$A$30),Geral!$F$13,IF(YEAR(NOW())-YEAR(D15)&lt;18,Geral!$G$13,Geral!$F$13)))</f>
        <v>0</v>
      </c>
      <c r="I15" s="99">
        <f ca="1">IF(D15="",0,IF(YEAR(NOW())-YEAR(D15)&lt;18,Geral!$G$17,Geral!$F$17))</f>
        <v>0</v>
      </c>
      <c r="J15" s="33"/>
      <c r="K15" s="36"/>
      <c r="L15" s="33"/>
      <c r="M15" s="33"/>
      <c r="N15" s="27">
        <f ca="1">IF(G15="","",IF(VLOOKUP(G15,Geral!$A$13:$C$34,3,FALSE)="&lt;=",IF(YEAR(NOW())-YEAR(D15)&gt;VLOOKUP(G15,Geral!$A$13:$B$34,2,FALSE),"Erro: categoria inválida para idade!",""),IF(VLOOKUP(G15,Geral!$A$13:$C$34,3,FALSE)="&gt;=",IF(YEAR(NOW())-YEAR(D15)&lt;VLOOKUP(G15,Geral!$A$13:$B$34,2,FALSE),"Erro: categoria inválida para idade!",""))))</f>
      </c>
      <c r="P15" s="86"/>
      <c r="Q15" t="str">
        <f>Geral!A18</f>
        <v>SFSub15</v>
      </c>
      <c r="R15">
        <f t="shared" si="0"/>
        <v>0</v>
      </c>
    </row>
    <row r="16" spans="1:18" ht="12.75">
      <c r="A16" s="9">
        <v>7</v>
      </c>
      <c r="B16" s="68"/>
      <c r="C16" s="79">
        <f>IF($B16="","",IF(_xlfn.IFERROR(VLOOKUP($B16,Federados!$A$2:$T$1703,2,FALSE),"")="","Cadastro não encontrado...digite aqui os dados e deixe o ID em branco",VLOOKUP($B16,Federados!$A$2:$T$1703,2,FALSE)))</f>
      </c>
      <c r="D16" s="77">
        <f>IF($B16="","",IF(_xlfn.IFERROR(VLOOKUP($B16,Federados!$A$2:$T$1703,18,FALSE),"")="","",VLOOKUP($B16,Federados!$A$2:$T$1703,18,FALSE)))</f>
      </c>
      <c r="E16" s="78">
        <f>IF($B16="","",IF(_xlfn.IFERROR(VLOOKUP($B16,Federados!$A$2:$T$1703,8,FALSE),"")="","",VLOOKUP($B16,Federados!$A$2:$T$1703,8,FALSE)))</f>
      </c>
      <c r="F16" s="78">
        <f>IF($B16="","",IF(_xlfn.IFERROR(VLOOKUP($B16,Federados!$A$2:$T$1703,13,FALSE),"")="","",VLOOKUP($B16,Federados!$A$2:$T$1703,13,FALSE)))</f>
      </c>
      <c r="G16" s="33"/>
      <c r="H16" s="47">
        <f ca="1">IF(C16="",0,IF(OR(G16=Geral!$A$29,G16=Geral!$A$30),Geral!$F$13,IF(YEAR(NOW())-YEAR(D16)&lt;18,Geral!$G$13,Geral!$F$13)))</f>
        <v>0</v>
      </c>
      <c r="I16" s="99">
        <f ca="1">IF(D16="",0,IF(YEAR(NOW())-YEAR(D16)&lt;18,Geral!$G$17,Geral!$F$17))</f>
        <v>0</v>
      </c>
      <c r="J16" s="33"/>
      <c r="K16" s="36"/>
      <c r="L16" s="33"/>
      <c r="M16" s="33"/>
      <c r="N16" s="27">
        <f ca="1">IF(G16="","",IF(VLOOKUP(G16,Geral!$A$13:$C$34,3,FALSE)="&lt;=",IF(YEAR(NOW())-YEAR(D16)&gt;VLOOKUP(G16,Geral!$A$13:$B$34,2,FALSE),"Erro: categoria inválida para idade!",""),IF(VLOOKUP(G16,Geral!$A$13:$C$34,3,FALSE)="&gt;=",IF(YEAR(NOW())-YEAR(D16)&lt;VLOOKUP(G16,Geral!$A$13:$B$34,2,FALSE),"Erro: categoria inválida para idade!",""))))</f>
      </c>
      <c r="P16" s="86"/>
      <c r="Q16" t="str">
        <f>Geral!A19</f>
        <v>SMSub17</v>
      </c>
      <c r="R16">
        <f t="shared" si="0"/>
        <v>0</v>
      </c>
    </row>
    <row r="17" spans="1:18" ht="12.75">
      <c r="A17" s="9">
        <v>8</v>
      </c>
      <c r="B17" s="68"/>
      <c r="C17" s="79">
        <f>IF($B17="","",IF(_xlfn.IFERROR(VLOOKUP($B17,Federados!$A$2:$T$1703,2,FALSE),"")="","Cadastro não encontrado...digite aqui os dados e deixe o ID em branco",VLOOKUP($B17,Federados!$A$2:$T$1703,2,FALSE)))</f>
      </c>
      <c r="D17" s="77">
        <f>IF($B17="","",IF(_xlfn.IFERROR(VLOOKUP($B17,Federados!$A$2:$T$1703,18,FALSE),"")="","",VLOOKUP($B17,Federados!$A$2:$T$1703,18,FALSE)))</f>
      </c>
      <c r="E17" s="78">
        <f>IF($B17="","",IF(_xlfn.IFERROR(VLOOKUP($B17,Federados!$A$2:$T$1703,8,FALSE),"")="","",VLOOKUP($B17,Federados!$A$2:$T$1703,8,FALSE)))</f>
      </c>
      <c r="F17" s="78">
        <f>IF($B17="","",IF(_xlfn.IFERROR(VLOOKUP($B17,Federados!$A$2:$T$1703,13,FALSE),"")="","",VLOOKUP($B17,Federados!$A$2:$T$1703,13,FALSE)))</f>
      </c>
      <c r="G17" s="33"/>
      <c r="H17" s="47">
        <f ca="1">IF(C17="",0,IF(OR(G17=Geral!$A$29,G17=Geral!$A$30),Geral!$F$13,IF(YEAR(NOW())-YEAR(D17)&lt;18,Geral!$G$13,Geral!$F$13)))</f>
        <v>0</v>
      </c>
      <c r="I17" s="99">
        <f ca="1">IF(D17="",0,IF(YEAR(NOW())-YEAR(D17)&lt;18,Geral!$G$17,Geral!$F$17))</f>
        <v>0</v>
      </c>
      <c r="J17" s="33"/>
      <c r="K17" s="33"/>
      <c r="L17" s="33"/>
      <c r="M17" s="33"/>
      <c r="N17" s="27">
        <f ca="1">IF(G17="","",IF(VLOOKUP(G17,Geral!$A$13:$C$34,3,FALSE)="&lt;=",IF(YEAR(NOW())-YEAR(D17)&gt;VLOOKUP(G17,Geral!$A$13:$B$34,2,FALSE),"Erro: categoria inválida para idade!",""),IF(VLOOKUP(G17,Geral!$A$13:$C$34,3,FALSE)="&gt;=",IF(YEAR(NOW())-YEAR(D17)&lt;VLOOKUP(G17,Geral!$A$13:$B$34,2,FALSE),"Erro: categoria inválida para idade!",""))))</f>
      </c>
      <c r="Q17" t="str">
        <f>Geral!A20</f>
        <v>SFSub17</v>
      </c>
      <c r="R17">
        <f t="shared" si="0"/>
        <v>0</v>
      </c>
    </row>
    <row r="18" spans="1:18" ht="12.75">
      <c r="A18" s="9">
        <v>9</v>
      </c>
      <c r="B18" s="68"/>
      <c r="C18" s="79">
        <f>IF($B18="","",IF(_xlfn.IFERROR(VLOOKUP($B18,Federados!$A$2:$T$1703,2,FALSE),"")="","Cadastro não encontrado...digite aqui os dados e deixe o ID em branco",VLOOKUP($B18,Federados!$A$2:$T$1703,2,FALSE)))</f>
      </c>
      <c r="D18" s="77">
        <f>IF($B18="","",IF(_xlfn.IFERROR(VLOOKUP($B18,Federados!$A$2:$T$1703,18,FALSE),"")="","",VLOOKUP($B18,Federados!$A$2:$T$1703,18,FALSE)))</f>
      </c>
      <c r="E18" s="78">
        <f>IF($B18="","",IF(_xlfn.IFERROR(VLOOKUP($B18,Federados!$A$2:$T$1703,8,FALSE),"")="","",VLOOKUP($B18,Federados!$A$2:$T$1703,8,FALSE)))</f>
      </c>
      <c r="F18" s="78">
        <f>IF($B18="","",IF(_xlfn.IFERROR(VLOOKUP($B18,Federados!$A$2:$T$1703,13,FALSE),"")="","",VLOOKUP($B18,Federados!$A$2:$T$1703,13,FALSE)))</f>
      </c>
      <c r="G18" s="33"/>
      <c r="H18" s="47">
        <f ca="1">IF(C18="",0,IF(OR(G18=Geral!$A$29,G18=Geral!$A$30),Geral!$F$13,IF(YEAR(NOW())-YEAR(D18)&lt;18,Geral!$G$13,Geral!$F$13)))</f>
        <v>0</v>
      </c>
      <c r="I18" s="99">
        <f ca="1">IF(D18="",0,IF(YEAR(NOW())-YEAR(D18)&lt;18,Geral!$G$17,Geral!$F$17))</f>
        <v>0</v>
      </c>
      <c r="J18" s="33"/>
      <c r="K18" s="33"/>
      <c r="L18" s="33"/>
      <c r="M18" s="33"/>
      <c r="N18" s="27">
        <f ca="1">IF(G18="","",IF(VLOOKUP(G18,Geral!$A$13:$C$34,3,FALSE)="&lt;=",IF(YEAR(NOW())-YEAR(D18)&gt;VLOOKUP(G18,Geral!$A$13:$B$34,2,FALSE),"Erro: categoria inválida para idade!",""),IF(VLOOKUP(G18,Geral!$A$13:$C$34,3,FALSE)="&gt;=",IF(YEAR(NOW())-YEAR(D18)&lt;VLOOKUP(G18,Geral!$A$13:$B$34,2,FALSE),"Erro: categoria inválida para idade!",""))))</f>
      </c>
      <c r="Q18" t="str">
        <f>Geral!A21</f>
        <v>SMSub19</v>
      </c>
      <c r="R18">
        <f t="shared" si="0"/>
        <v>0</v>
      </c>
    </row>
    <row r="19" spans="1:18" ht="12.75">
      <c r="A19" s="9">
        <v>10</v>
      </c>
      <c r="B19" s="68"/>
      <c r="C19" s="79">
        <f>IF($B19="","",IF(_xlfn.IFERROR(VLOOKUP($B19,Federados!$A$2:$T$1703,2,FALSE),"")="","Cadastro não encontrado...digite aqui os dados e deixe o ID em branco",VLOOKUP($B19,Federados!$A$2:$T$1703,2,FALSE)))</f>
      </c>
      <c r="D19" s="77">
        <f>IF($B19="","",IF(_xlfn.IFERROR(VLOOKUP($B19,Federados!$A$2:$T$1703,18,FALSE),"")="","",VLOOKUP($B19,Federados!$A$2:$T$1703,18,FALSE)))</f>
      </c>
      <c r="E19" s="78">
        <f>IF($B19="","",IF(_xlfn.IFERROR(VLOOKUP($B19,Federados!$A$2:$T$1703,8,FALSE),"")="","",VLOOKUP($B19,Federados!$A$2:$T$1703,8,FALSE)))</f>
      </c>
      <c r="F19" s="78">
        <f>IF($B19="","",IF(_xlfn.IFERROR(VLOOKUP($B19,Federados!$A$2:$T$1703,13,FALSE),"")="","",VLOOKUP($B19,Federados!$A$2:$T$1703,13,FALSE)))</f>
      </c>
      <c r="G19" s="33"/>
      <c r="H19" s="47">
        <f ca="1">IF(C19="",0,IF(OR(G19=Geral!$A$29,G19=Geral!$A$30),Geral!$F$13,IF(YEAR(NOW())-YEAR(D19)&lt;18,Geral!$G$13,Geral!$F$13)))</f>
        <v>0</v>
      </c>
      <c r="I19" s="99">
        <f ca="1">IF(D19="",0,IF(YEAR(NOW())-YEAR(D19)&lt;18,Geral!$G$17,Geral!$F$17))</f>
        <v>0</v>
      </c>
      <c r="J19" s="33"/>
      <c r="K19" s="33"/>
      <c r="L19" s="33"/>
      <c r="M19" s="33"/>
      <c r="N19" s="27">
        <f ca="1">IF(G19="","",IF(VLOOKUP(G19,Geral!$A$13:$C$34,3,FALSE)="&lt;=",IF(YEAR(NOW())-YEAR(D19)&gt;VLOOKUP(G19,Geral!$A$13:$B$34,2,FALSE),"Erro: categoria inválida para idade!",""),IF(VLOOKUP(G19,Geral!$A$13:$C$34,3,FALSE)="&gt;=",IF(YEAR(NOW())-YEAR(D19)&lt;VLOOKUP(G19,Geral!$A$13:$B$34,2,FALSE),"Erro: categoria inválida para idade!",""))))</f>
      </c>
      <c r="Q19" t="str">
        <f>Geral!A22</f>
        <v>SFSub19</v>
      </c>
      <c r="R19">
        <f t="shared" si="0"/>
        <v>0</v>
      </c>
    </row>
    <row r="20" spans="1:18" ht="12.75">
      <c r="A20" s="9">
        <v>11</v>
      </c>
      <c r="B20" s="68"/>
      <c r="C20" s="79">
        <f>IF($B20="","",IF(_xlfn.IFERROR(VLOOKUP($B20,Federados!$A$2:$T$1703,2,FALSE),"")="","Cadastro não encontrado...digite aqui os dados e deixe o ID em branco",VLOOKUP($B20,Federados!$A$2:$T$1703,2,FALSE)))</f>
      </c>
      <c r="D20" s="77">
        <f>IF($B20="","",IF(_xlfn.IFERROR(VLOOKUP($B20,Federados!$A$2:$T$1703,18,FALSE),"")="","",VLOOKUP($B20,Federados!$A$2:$T$1703,18,FALSE)))</f>
      </c>
      <c r="E20" s="78">
        <f>IF($B20="","",IF(_xlfn.IFERROR(VLOOKUP($B20,Federados!$A$2:$T$1703,8,FALSE),"")="","",VLOOKUP($B20,Federados!$A$2:$T$1703,8,FALSE)))</f>
      </c>
      <c r="F20" s="78">
        <f>IF($B20="","",IF(_xlfn.IFERROR(VLOOKUP($B20,Federados!$A$2:$T$1703,13,FALSE),"")="","",VLOOKUP($B20,Federados!$A$2:$T$1703,13,FALSE)))</f>
      </c>
      <c r="G20" s="33"/>
      <c r="H20" s="47">
        <f ca="1">IF(C20="",0,IF(OR(G20=Geral!$A$29,G20=Geral!$A$30),Geral!$F$13,IF(YEAR(NOW())-YEAR(D20)&lt;18,Geral!$G$13,Geral!$F$13)))</f>
        <v>0</v>
      </c>
      <c r="I20" s="99">
        <f ca="1">IF(D20="",0,IF(YEAR(NOW())-YEAR(D20)&lt;18,Geral!$G$17,Geral!$F$17))</f>
        <v>0</v>
      </c>
      <c r="J20" s="33"/>
      <c r="K20" s="36"/>
      <c r="L20" s="36"/>
      <c r="M20" s="36"/>
      <c r="N20" s="27">
        <f ca="1">IF(G20="","",IF(VLOOKUP(G20,Geral!$A$13:$C$34,3,FALSE)="&lt;=",IF(YEAR(NOW())-YEAR(D20)&gt;VLOOKUP(G20,Geral!$A$13:$B$34,2,FALSE),"Erro: categoria inválida para idade!",""),IF(VLOOKUP(G20,Geral!$A$13:$C$34,3,FALSE)="&gt;=",IF(YEAR(NOW())-YEAR(D20)&lt;VLOOKUP(G20,Geral!$A$13:$B$34,2,FALSE),"Erro: categoria inválida para idade!",""))))</f>
      </c>
      <c r="P20" s="69"/>
      <c r="Q20" t="str">
        <f>Geral!A23</f>
        <v>SMC</v>
      </c>
      <c r="R20">
        <f t="shared" si="0"/>
        <v>0</v>
      </c>
    </row>
    <row r="21" spans="1:18" ht="12.75">
      <c r="A21" s="9">
        <v>12</v>
      </c>
      <c r="B21" s="68"/>
      <c r="C21" s="79">
        <f>IF($B21="","",IF(_xlfn.IFERROR(VLOOKUP($B21,Federados!$A$2:$T$1703,2,FALSE),"")="","Cadastro não encontrado...digite aqui os dados e deixe o ID em branco",VLOOKUP($B21,Federados!$A$2:$T$1703,2,FALSE)))</f>
      </c>
      <c r="D21" s="77">
        <f>IF($B21="","",IF(_xlfn.IFERROR(VLOOKUP($B21,Federados!$A$2:$T$1703,18,FALSE),"")="","",VLOOKUP($B21,Federados!$A$2:$T$1703,18,FALSE)))</f>
      </c>
      <c r="E21" s="78">
        <f>IF($B21="","",IF(_xlfn.IFERROR(VLOOKUP($B21,Federados!$A$2:$T$1703,8,FALSE),"")="","",VLOOKUP($B21,Federados!$A$2:$T$1703,8,FALSE)))</f>
      </c>
      <c r="F21" s="78">
        <f>IF($B21="","",IF(_xlfn.IFERROR(VLOOKUP($B21,Federados!$A$2:$T$1703,13,FALSE),"")="","",VLOOKUP($B21,Federados!$A$2:$T$1703,13,FALSE)))</f>
      </c>
      <c r="G21" s="33"/>
      <c r="H21" s="47">
        <f ca="1">IF(C21="",0,IF(OR(G21=Geral!$A$29,G21=Geral!$A$30),Geral!$F$13,IF(YEAR(NOW())-YEAR(D21)&lt;18,Geral!$G$13,Geral!$F$13)))</f>
        <v>0</v>
      </c>
      <c r="I21" s="99">
        <f ca="1">IF(D21="",0,IF(YEAR(NOW())-YEAR(D21)&lt;18,Geral!$G$17,Geral!$F$17))</f>
        <v>0</v>
      </c>
      <c r="J21" s="33"/>
      <c r="K21" s="36"/>
      <c r="L21" s="36"/>
      <c r="M21" s="36"/>
      <c r="N21" s="27">
        <f ca="1">IF(G21="","",IF(VLOOKUP(G21,Geral!$A$13:$C$34,3,FALSE)="&lt;=",IF(YEAR(NOW())-YEAR(D21)&gt;VLOOKUP(G21,Geral!$A$13:$B$34,2,FALSE),"Erro: categoria inválida para idade!",""),IF(VLOOKUP(G21,Geral!$A$13:$C$34,3,FALSE)="&gt;=",IF(YEAR(NOW())-YEAR(D21)&lt;VLOOKUP(G21,Geral!$A$13:$B$34,2,FALSE),"Erro: categoria inválida para idade!",""))))</f>
      </c>
      <c r="P21" s="69"/>
      <c r="Q21" t="str">
        <f>Geral!A24</f>
        <v>SFC</v>
      </c>
      <c r="R21">
        <f t="shared" si="0"/>
        <v>0</v>
      </c>
    </row>
    <row r="22" spans="1:18" ht="12.75">
      <c r="A22" s="9">
        <v>13</v>
      </c>
      <c r="B22" s="68"/>
      <c r="C22" s="79">
        <f>IF($B22="","",IF(_xlfn.IFERROR(VLOOKUP($B22,Federados!$A$2:$T$1703,2,FALSE),"")="","Cadastro não encontrado...digite aqui os dados e deixe o ID em branco",VLOOKUP($B22,Federados!$A$2:$T$1703,2,FALSE)))</f>
      </c>
      <c r="D22" s="77">
        <f>IF($B22="","",IF(_xlfn.IFERROR(VLOOKUP($B22,Federados!$A$2:$T$1703,18,FALSE),"")="","",VLOOKUP($B22,Federados!$A$2:$T$1703,18,FALSE)))</f>
      </c>
      <c r="E22" s="78">
        <f>IF($B22="","",IF(_xlfn.IFERROR(VLOOKUP($B22,Federados!$A$2:$T$1703,8,FALSE),"")="","",VLOOKUP($B22,Federados!$A$2:$T$1703,8,FALSE)))</f>
      </c>
      <c r="F22" s="78">
        <f>IF($B22="","",IF(_xlfn.IFERROR(VLOOKUP($B22,Federados!$A$2:$T$1703,13,FALSE),"")="","",VLOOKUP($B22,Federados!$A$2:$T$1703,13,FALSE)))</f>
      </c>
      <c r="G22" s="33"/>
      <c r="H22" s="47">
        <f ca="1">IF(C22="",0,IF(OR(G22=Geral!$A$29,G22=Geral!$A$30),Geral!$F$13,IF(YEAR(NOW())-YEAR(D22)&lt;18,Geral!$G$13,Geral!$F$13)))</f>
        <v>0</v>
      </c>
      <c r="I22" s="99">
        <f ca="1">IF(D22="",0,IF(YEAR(NOW())-YEAR(D22)&lt;18,Geral!$G$17,Geral!$F$17))</f>
        <v>0</v>
      </c>
      <c r="J22" s="33"/>
      <c r="K22" s="36"/>
      <c r="L22" s="36"/>
      <c r="M22" s="36"/>
      <c r="N22" s="27">
        <f ca="1">IF(G22="","",IF(VLOOKUP(G22,Geral!$A$13:$C$34,3,FALSE)="&lt;=",IF(YEAR(NOW())-YEAR(D22)&gt;VLOOKUP(G22,Geral!$A$13:$B$34,2,FALSE),"Erro: categoria inválida para idade!",""),IF(VLOOKUP(G22,Geral!$A$13:$C$34,3,FALSE)="&gt;=",IF(YEAR(NOW())-YEAR(D22)&lt;VLOOKUP(G22,Geral!$A$13:$B$34,2,FALSE),"Erro: categoria inválida para idade!",""))))</f>
      </c>
      <c r="P22" s="69"/>
      <c r="Q22" t="str">
        <f>Geral!A25</f>
        <v>SMB</v>
      </c>
      <c r="R22">
        <f t="shared" si="0"/>
        <v>0</v>
      </c>
    </row>
    <row r="23" spans="1:18" ht="12.75">
      <c r="A23" s="9">
        <v>14</v>
      </c>
      <c r="B23" s="68"/>
      <c r="C23" s="79">
        <f>IF($B23="","",IF(_xlfn.IFERROR(VLOOKUP($B23,Federados!$A$2:$T$1703,2,FALSE),"")="","Cadastro não encontrado...digite aqui os dados e deixe o ID em branco",VLOOKUP($B23,Federados!$A$2:$T$1703,2,FALSE)))</f>
      </c>
      <c r="D23" s="77">
        <f>IF($B23="","",IF(_xlfn.IFERROR(VLOOKUP($B23,Federados!$A$2:$T$1703,18,FALSE),"")="","",VLOOKUP($B23,Federados!$A$2:$T$1703,18,FALSE)))</f>
      </c>
      <c r="E23" s="78">
        <f>IF($B23="","",IF(_xlfn.IFERROR(VLOOKUP($B23,Federados!$A$2:$T$1703,8,FALSE),"")="","",VLOOKUP($B23,Federados!$A$2:$T$1703,8,FALSE)))</f>
      </c>
      <c r="F23" s="78">
        <f>IF($B23="","",IF(_xlfn.IFERROR(VLOOKUP($B23,Federados!$A$2:$T$1703,13,FALSE),"")="","",VLOOKUP($B23,Federados!$A$2:$T$1703,13,FALSE)))</f>
      </c>
      <c r="G23" s="33"/>
      <c r="H23" s="47">
        <f ca="1">IF(C23="",0,IF(OR(G23=Geral!$A$29,G23=Geral!$A$30),Geral!$F$13,IF(YEAR(NOW())-YEAR(D23)&lt;18,Geral!$G$13,Geral!$F$13)))</f>
        <v>0</v>
      </c>
      <c r="I23" s="99">
        <f ca="1">IF(D23="",0,IF(YEAR(NOW())-YEAR(D23)&lt;18,Geral!$G$17,Geral!$F$17))</f>
        <v>0</v>
      </c>
      <c r="J23" s="33"/>
      <c r="K23" s="36"/>
      <c r="L23" s="36"/>
      <c r="M23" s="36"/>
      <c r="N23" s="27">
        <f ca="1">IF(G23="","",IF(VLOOKUP(G23,Geral!$A$13:$C$34,3,FALSE)="&lt;=",IF(YEAR(NOW())-YEAR(D23)&gt;VLOOKUP(G23,Geral!$A$13:$B$34,2,FALSE),"Erro: categoria inválida para idade!",""),IF(VLOOKUP(G23,Geral!$A$13:$C$34,3,FALSE)="&gt;=",IF(YEAR(NOW())-YEAR(D23)&lt;VLOOKUP(G23,Geral!$A$13:$B$34,2,FALSE),"Erro: categoria inválida para idade!",""))))</f>
      </c>
      <c r="Q23" t="str">
        <f>Geral!A26</f>
        <v>SFB</v>
      </c>
      <c r="R23">
        <f t="shared" si="0"/>
        <v>0</v>
      </c>
    </row>
    <row r="24" spans="1:18" ht="12.75">
      <c r="A24" s="9">
        <v>15</v>
      </c>
      <c r="B24" s="68"/>
      <c r="C24" s="79">
        <f>IF($B24="","",IF(_xlfn.IFERROR(VLOOKUP($B24,Federados!$A$2:$T$1703,2,FALSE),"")="","Cadastro não encontrado...digite aqui os dados e deixe o ID em branco",VLOOKUP($B24,Federados!$A$2:$T$1703,2,FALSE)))</f>
      </c>
      <c r="D24" s="77">
        <f>IF($B24="","",IF(_xlfn.IFERROR(VLOOKUP($B24,Federados!$A$2:$T$1703,18,FALSE),"")="","",VLOOKUP($B24,Federados!$A$2:$T$1703,18,FALSE)))</f>
      </c>
      <c r="E24" s="78">
        <f>IF($B24="","",IF(_xlfn.IFERROR(VLOOKUP($B24,Federados!$A$2:$T$1703,8,FALSE),"")="","",VLOOKUP($B24,Federados!$A$2:$T$1703,8,FALSE)))</f>
      </c>
      <c r="F24" s="78">
        <f>IF($B24="","",IF(_xlfn.IFERROR(VLOOKUP($B24,Federados!$A$2:$T$1703,13,FALSE),"")="","",VLOOKUP($B24,Federados!$A$2:$T$1703,13,FALSE)))</f>
      </c>
      <c r="G24" s="33"/>
      <c r="H24" s="47">
        <f ca="1">IF(C24="",0,IF(OR(G24=Geral!$A$29,G24=Geral!$A$30),Geral!$F$13,IF(YEAR(NOW())-YEAR(D24)&lt;18,Geral!$G$13,Geral!$F$13)))</f>
        <v>0</v>
      </c>
      <c r="I24" s="99">
        <f ca="1">IF(D24="",0,IF(YEAR(NOW())-YEAR(D24)&lt;18,Geral!$G$17,Geral!$F$17))</f>
        <v>0</v>
      </c>
      <c r="J24" s="33"/>
      <c r="K24" s="36"/>
      <c r="L24" s="36"/>
      <c r="M24" s="36"/>
      <c r="N24" s="27">
        <f ca="1">IF(G24="","",IF(VLOOKUP(G24,Geral!$A$13:$C$34,3,FALSE)="&lt;=",IF(YEAR(NOW())-YEAR(D24)&gt;VLOOKUP(G24,Geral!$A$13:$B$34,2,FALSE),"Erro: categoria inválida para idade!",""),IF(VLOOKUP(G24,Geral!$A$13:$C$34,3,FALSE)="&gt;=",IF(YEAR(NOW())-YEAR(D24)&lt;VLOOKUP(G24,Geral!$A$13:$B$34,2,FALSE),"Erro: categoria inválida para idade!",""))))</f>
      </c>
      <c r="Q24" t="str">
        <f>Geral!A27</f>
        <v>SMA</v>
      </c>
      <c r="R24">
        <f t="shared" si="0"/>
        <v>0</v>
      </c>
    </row>
    <row r="25" spans="1:18" ht="12.75">
      <c r="A25" s="9">
        <v>16</v>
      </c>
      <c r="B25" s="68"/>
      <c r="C25" s="79">
        <f>IF($B25="","",IF(_xlfn.IFERROR(VLOOKUP($B25,Federados!$A$2:$T$1703,2,FALSE),"")="","Cadastro não encontrado...digite aqui os dados e deixe o ID em branco",VLOOKUP($B25,Federados!$A$2:$T$1703,2,FALSE)))</f>
      </c>
      <c r="D25" s="77">
        <f>IF($B25="","",IF(_xlfn.IFERROR(VLOOKUP($B25,Federados!$A$2:$T$1703,18,FALSE),"")="","",VLOOKUP($B25,Federados!$A$2:$T$1703,18,FALSE)))</f>
      </c>
      <c r="E25" s="78">
        <f>IF($B25="","",IF(_xlfn.IFERROR(VLOOKUP($B25,Federados!$A$2:$T$1703,8,FALSE),"")="","",VLOOKUP($B25,Federados!$A$2:$T$1703,8,FALSE)))</f>
      </c>
      <c r="F25" s="78">
        <f>IF($B25="","",IF(_xlfn.IFERROR(VLOOKUP($B25,Federados!$A$2:$T$1703,13,FALSE),"")="","",VLOOKUP($B25,Federados!$A$2:$T$1703,13,FALSE)))</f>
      </c>
      <c r="G25" s="33"/>
      <c r="H25" s="47">
        <f ca="1">IF(C25="",0,IF(OR(G25=Geral!$A$29,G25=Geral!$A$30),Geral!$F$13,IF(YEAR(NOW())-YEAR(D25)&lt;18,Geral!$G$13,Geral!$F$13)))</f>
        <v>0</v>
      </c>
      <c r="I25" s="99">
        <f ca="1">IF(D25="",0,IF(YEAR(NOW())-YEAR(D25)&lt;18,Geral!$G$17,Geral!$F$17))</f>
        <v>0</v>
      </c>
      <c r="J25" s="33"/>
      <c r="K25" s="36"/>
      <c r="L25" s="36"/>
      <c r="M25" s="36"/>
      <c r="N25" s="27">
        <f ca="1">IF(G25="","",IF(VLOOKUP(G25,Geral!$A$13:$C$34,3,FALSE)="&lt;=",IF(YEAR(NOW())-YEAR(D25)&gt;VLOOKUP(G25,Geral!$A$13:$B$34,2,FALSE),"Erro: categoria inválida para idade!",""),IF(VLOOKUP(G25,Geral!$A$13:$C$34,3,FALSE)="&gt;=",IF(YEAR(NOW())-YEAR(D25)&lt;VLOOKUP(G25,Geral!$A$13:$B$34,2,FALSE),"Erro: categoria inválida para idade!",""))))</f>
      </c>
      <c r="Q25" t="str">
        <f>Geral!A28</f>
        <v>SFA</v>
      </c>
      <c r="R25">
        <f t="shared" si="0"/>
        <v>0</v>
      </c>
    </row>
    <row r="26" spans="1:18" ht="12.75">
      <c r="A26" s="9">
        <v>17</v>
      </c>
      <c r="B26" s="68"/>
      <c r="C26" s="79">
        <f>IF($B26="","",IF(_xlfn.IFERROR(VLOOKUP($B26,Federados!$A$2:$T$1703,2,FALSE),"")="","Cadastro não encontrado...digite aqui os dados e deixe o ID em branco",VLOOKUP($B26,Federados!$A$2:$T$1703,2,FALSE)))</f>
      </c>
      <c r="D26" s="77">
        <f>IF($B26="","",IF(_xlfn.IFERROR(VLOOKUP($B26,Federados!$A$2:$T$1703,18,FALSE),"")="","",VLOOKUP($B26,Federados!$A$2:$T$1703,18,FALSE)))</f>
      </c>
      <c r="E26" s="78">
        <f>IF($B26="","",IF(_xlfn.IFERROR(VLOOKUP($B26,Federados!$A$2:$T$1703,8,FALSE),"")="","",VLOOKUP($B26,Federados!$A$2:$T$1703,8,FALSE)))</f>
      </c>
      <c r="F26" s="78">
        <f>IF($B26="","",IF(_xlfn.IFERROR(VLOOKUP($B26,Federados!$A$2:$T$1703,13,FALSE),"")="","",VLOOKUP($B26,Federados!$A$2:$T$1703,13,FALSE)))</f>
      </c>
      <c r="G26" s="33"/>
      <c r="H26" s="47">
        <f ca="1">IF(C26="",0,IF(OR(G26=Geral!$A$29,G26=Geral!$A$30),Geral!$F$13,IF(YEAR(NOW())-YEAR(D26)&lt;18,Geral!$G$13,Geral!$F$13)))</f>
        <v>0</v>
      </c>
      <c r="I26" s="99">
        <f ca="1">IF(D26="",0,IF(YEAR(NOW())-YEAR(D26)&lt;18,Geral!$G$17,Geral!$F$17))</f>
        <v>0</v>
      </c>
      <c r="J26" s="33"/>
      <c r="K26" s="36"/>
      <c r="L26" s="36"/>
      <c r="M26" s="36"/>
      <c r="N26" s="27">
        <f ca="1">IF(G26="","",IF(VLOOKUP(G26,Geral!$A$13:$C$34,3,FALSE)="&lt;=",IF(YEAR(NOW())-YEAR(D26)&gt;VLOOKUP(G26,Geral!$A$13:$B$34,2,FALSE),"Erro: categoria inválida para idade!",""),IF(VLOOKUP(G26,Geral!$A$13:$C$34,3,FALSE)="&gt;=",IF(YEAR(NOW())-YEAR(D26)&lt;VLOOKUP(G26,Geral!$A$13:$B$34,2,FALSE),"Erro: categoria inválida para idade!",""))))</f>
      </c>
      <c r="Q26" t="str">
        <f>Geral!A29</f>
        <v>SMP</v>
      </c>
      <c r="R26">
        <f t="shared" si="0"/>
        <v>0</v>
      </c>
    </row>
    <row r="27" spans="1:18" ht="12.75">
      <c r="A27" s="9">
        <v>18</v>
      </c>
      <c r="B27" s="68"/>
      <c r="C27" s="79">
        <f>IF($B27="","",IF(_xlfn.IFERROR(VLOOKUP($B27,Federados!$A$2:$T$1703,2,FALSE),"")="","Cadastro não encontrado...digite aqui os dados e deixe o ID em branco",VLOOKUP($B27,Federados!$A$2:$T$1703,2,FALSE)))</f>
      </c>
      <c r="D27" s="77">
        <f>IF($B27="","",IF(_xlfn.IFERROR(VLOOKUP($B27,Federados!$A$2:$T$1703,18,FALSE),"")="","",VLOOKUP($B27,Federados!$A$2:$T$1703,18,FALSE)))</f>
      </c>
      <c r="E27" s="78">
        <f>IF($B27="","",IF(_xlfn.IFERROR(VLOOKUP($B27,Federados!$A$2:$T$1703,8,FALSE),"")="","",VLOOKUP($B27,Federados!$A$2:$T$1703,8,FALSE)))</f>
      </c>
      <c r="F27" s="78">
        <f>IF($B27="","",IF(_xlfn.IFERROR(VLOOKUP($B27,Federados!$A$2:$T$1703,13,FALSE),"")="","",VLOOKUP($B27,Federados!$A$2:$T$1703,13,FALSE)))</f>
      </c>
      <c r="G27" s="33"/>
      <c r="H27" s="47">
        <f ca="1">IF(C27="",0,IF(OR(G27=Geral!$A$29,G27=Geral!$A$30),Geral!$F$13,IF(YEAR(NOW())-YEAR(D27)&lt;18,Geral!$G$13,Geral!$F$13)))</f>
        <v>0</v>
      </c>
      <c r="I27" s="99">
        <f ca="1">IF(D27="",0,IF(YEAR(NOW())-YEAR(D27)&lt;18,Geral!$G$17,Geral!$F$17))</f>
        <v>0</v>
      </c>
      <c r="J27" s="33"/>
      <c r="K27" s="36"/>
      <c r="L27" s="36"/>
      <c r="M27" s="36"/>
      <c r="N27" s="27">
        <f ca="1">IF(G27="","",IF(VLOOKUP(G27,Geral!$A$13:$C$34,3,FALSE)="&lt;=",IF(YEAR(NOW())-YEAR(D27)&gt;VLOOKUP(G27,Geral!$A$13:$B$34,2,FALSE),"Erro: categoria inválida para idade!",""),IF(VLOOKUP(G27,Geral!$A$13:$C$34,3,FALSE)="&gt;=",IF(YEAR(NOW())-YEAR(D27)&lt;VLOOKUP(G27,Geral!$A$13:$B$34,2,FALSE),"Erro: categoria inválida para idade!",""))))</f>
      </c>
      <c r="Q27" t="str">
        <f>Geral!A30</f>
        <v>SFP</v>
      </c>
      <c r="R27">
        <f t="shared" si="0"/>
        <v>0</v>
      </c>
    </row>
    <row r="28" spans="1:18" ht="12.75">
      <c r="A28" s="9">
        <v>19</v>
      </c>
      <c r="B28" s="68"/>
      <c r="C28" s="79">
        <f>IF($B28="","",IF(_xlfn.IFERROR(VLOOKUP($B28,Federados!$A$2:$T$1703,2,FALSE),"")="","Cadastro não encontrado...digite aqui os dados e deixe o ID em branco",VLOOKUP($B28,Federados!$A$2:$T$1703,2,FALSE)))</f>
      </c>
      <c r="D28" s="77">
        <f>IF($B28="","",IF(_xlfn.IFERROR(VLOOKUP($B28,Federados!$A$2:$T$1703,18,FALSE),"")="","",VLOOKUP($B28,Federados!$A$2:$T$1703,18,FALSE)))</f>
      </c>
      <c r="E28" s="78">
        <f>IF($B28="","",IF(_xlfn.IFERROR(VLOOKUP($B28,Federados!$A$2:$T$1703,8,FALSE),"")="","",VLOOKUP($B28,Federados!$A$2:$T$1703,8,FALSE)))</f>
      </c>
      <c r="F28" s="78">
        <f>IF($B28="","",IF(_xlfn.IFERROR(VLOOKUP($B28,Federados!$A$2:$T$1703,13,FALSE),"")="","",VLOOKUP($B28,Federados!$A$2:$T$1703,13,FALSE)))</f>
      </c>
      <c r="G28" s="33"/>
      <c r="H28" s="47">
        <f ca="1">IF(C28="",0,IF(OR(G28=Geral!$A$29,G28=Geral!$A$30),Geral!$F$13,IF(YEAR(NOW())-YEAR(D28)&lt;18,Geral!$G$13,Geral!$F$13)))</f>
        <v>0</v>
      </c>
      <c r="I28" s="99">
        <f ca="1">IF(D28="",0,IF(YEAR(NOW())-YEAR(D28)&lt;18,Geral!$G$17,Geral!$F$17))</f>
        <v>0</v>
      </c>
      <c r="J28" s="33"/>
      <c r="K28" s="36"/>
      <c r="L28" s="36"/>
      <c r="M28" s="36"/>
      <c r="N28" s="27">
        <f ca="1">IF(G28="","",IF(VLOOKUP(G28,Geral!$A$13:$C$34,3,FALSE)="&lt;=",IF(YEAR(NOW())-YEAR(D28)&gt;VLOOKUP(G28,Geral!$A$13:$B$34,2,FALSE),"Erro: categoria inválida para idade!",""),IF(VLOOKUP(G28,Geral!$A$13:$C$34,3,FALSE)="&gt;=",IF(YEAR(NOW())-YEAR(D28)&lt;VLOOKUP(G28,Geral!$A$13:$B$34,2,FALSE),"Erro: categoria inválida para idade!",""))))</f>
      </c>
      <c r="Q28" t="str">
        <f>Geral!A31</f>
        <v>SMSenior</v>
      </c>
      <c r="R28">
        <f t="shared" si="0"/>
        <v>0</v>
      </c>
    </row>
    <row r="29" spans="1:18" ht="12.75">
      <c r="A29" s="9">
        <v>20</v>
      </c>
      <c r="B29" s="68"/>
      <c r="C29" s="79">
        <f>IF($B29="","",IF(_xlfn.IFERROR(VLOOKUP($B29,Federados!$A$2:$T$1703,2,FALSE),"")="","Cadastro não encontrado...digite aqui os dados e deixe o ID em branco",VLOOKUP($B29,Federados!$A$2:$T$1703,2,FALSE)))</f>
      </c>
      <c r="D29" s="77">
        <f>IF($B29="","",IF(_xlfn.IFERROR(VLOOKUP($B29,Federados!$A$2:$T$1703,18,FALSE),"")="","",VLOOKUP($B29,Federados!$A$2:$T$1703,18,FALSE)))</f>
      </c>
      <c r="E29" s="78">
        <f>IF($B29="","",IF(_xlfn.IFERROR(VLOOKUP($B29,Federados!$A$2:$T$1703,8,FALSE),"")="","",VLOOKUP($B29,Federados!$A$2:$T$1703,8,FALSE)))</f>
      </c>
      <c r="F29" s="78">
        <f>IF($B29="","",IF(_xlfn.IFERROR(VLOOKUP($B29,Federados!$A$2:$T$1703,13,FALSE),"")="","",VLOOKUP($B29,Federados!$A$2:$T$1703,13,FALSE)))</f>
      </c>
      <c r="G29" s="33"/>
      <c r="H29" s="47">
        <f ca="1">IF(C29="",0,IF(OR(G29=Geral!$A$29,G29=Geral!$A$30),Geral!$F$13,IF(YEAR(NOW())-YEAR(D29)&lt;18,Geral!$G$13,Geral!$F$13)))</f>
        <v>0</v>
      </c>
      <c r="I29" s="99">
        <f ca="1">IF(D29="",0,IF(YEAR(NOW())-YEAR(D29)&lt;18,Geral!$G$17,Geral!$F$17))</f>
        <v>0</v>
      </c>
      <c r="J29" s="33"/>
      <c r="K29" s="36"/>
      <c r="L29" s="36"/>
      <c r="M29" s="36"/>
      <c r="N29" s="27">
        <f ca="1">IF(G29="","",IF(VLOOKUP(G29,Geral!$A$13:$C$34,3,FALSE)="&lt;=",IF(YEAR(NOW())-YEAR(D29)&gt;VLOOKUP(G29,Geral!$A$13:$B$34,2,FALSE),"Erro: categoria inválida para idade!",""),IF(VLOOKUP(G29,Geral!$A$13:$C$34,3,FALSE)="&gt;=",IF(YEAR(NOW())-YEAR(D29)&lt;VLOOKUP(G29,Geral!$A$13:$B$34,2,FALSE),"Erro: categoria inválida para idade!",""))))</f>
      </c>
      <c r="Q29" t="str">
        <f>Geral!A32</f>
        <v>SFSenior</v>
      </c>
      <c r="R29">
        <f t="shared" si="0"/>
        <v>0</v>
      </c>
    </row>
    <row r="30" spans="1:18" ht="12.75">
      <c r="A30" s="9">
        <v>21</v>
      </c>
      <c r="B30" s="68"/>
      <c r="C30" s="79">
        <f>IF($B30="","",IF(_xlfn.IFERROR(VLOOKUP($B30,Federados!$A$2:$T$1703,2,FALSE),"")="","Cadastro não encontrado...digite aqui os dados e deixe o ID em branco",VLOOKUP($B30,Federados!$A$2:$T$1703,2,FALSE)))</f>
      </c>
      <c r="D30" s="77">
        <f>IF($B30="","",IF(_xlfn.IFERROR(VLOOKUP($B30,Federados!$A$2:$T$1703,18,FALSE),"")="","",VLOOKUP($B30,Federados!$A$2:$T$1703,18,FALSE)))</f>
      </c>
      <c r="E30" s="78">
        <f>IF($B30="","",IF(_xlfn.IFERROR(VLOOKUP($B30,Federados!$A$2:$T$1703,8,FALSE),"")="","",VLOOKUP($B30,Federados!$A$2:$T$1703,8,FALSE)))</f>
      </c>
      <c r="F30" s="78">
        <f>IF($B30="","",IF(_xlfn.IFERROR(VLOOKUP($B30,Federados!$A$2:$T$1703,13,FALSE),"")="","",VLOOKUP($B30,Federados!$A$2:$T$1703,13,FALSE)))</f>
      </c>
      <c r="G30" s="33"/>
      <c r="H30" s="47">
        <f ca="1">IF(C30="",0,IF(OR(G30=Geral!$A$29,G30=Geral!$A$30),Geral!$F$13,IF(YEAR(NOW())-YEAR(D30)&lt;18,Geral!$G$13,Geral!$F$13)))</f>
        <v>0</v>
      </c>
      <c r="I30" s="99">
        <f ca="1">IF(D30="",0,IF(YEAR(NOW())-YEAR(D30)&lt;18,Geral!$G$17,Geral!$F$17))</f>
        <v>0</v>
      </c>
      <c r="J30" s="33"/>
      <c r="K30" s="36"/>
      <c r="L30" s="36"/>
      <c r="M30" s="36"/>
      <c r="N30" s="27">
        <f ca="1">IF(G30="","",IF(VLOOKUP(G30,Geral!$A$13:$C$34,3,FALSE)="&lt;=",IF(YEAR(NOW())-YEAR(D30)&gt;VLOOKUP(G30,Geral!$A$13:$B$34,2,FALSE),"Erro: categoria inválida para idade!",""),IF(VLOOKUP(G30,Geral!$A$13:$C$34,3,FALSE)="&gt;=",IF(YEAR(NOW())-YEAR(D30)&lt;VLOOKUP(G30,Geral!$A$13:$B$34,2,FALSE),"Erro: categoria inválida para idade!",""))))</f>
      </c>
      <c r="Q30" t="str">
        <f>Geral!A33</f>
        <v>SMVeterano</v>
      </c>
      <c r="R30">
        <f t="shared" si="0"/>
        <v>0</v>
      </c>
    </row>
    <row r="31" spans="1:18" ht="12.75">
      <c r="A31" s="9">
        <v>22</v>
      </c>
      <c r="B31" s="68"/>
      <c r="C31" s="79">
        <f>IF($B31="","",IF(_xlfn.IFERROR(VLOOKUP($B31,Federados!$A$2:$T$1703,2,FALSE),"")="","Cadastro não encontrado...digite aqui os dados e deixe o ID em branco",VLOOKUP($B31,Federados!$A$2:$T$1703,2,FALSE)))</f>
      </c>
      <c r="D31" s="77">
        <f>IF($B31="","",IF(_xlfn.IFERROR(VLOOKUP($B31,Federados!$A$2:$T$1703,18,FALSE),"")="","",VLOOKUP($B31,Federados!$A$2:$T$1703,18,FALSE)))</f>
      </c>
      <c r="E31" s="78">
        <f>IF($B31="","",IF(_xlfn.IFERROR(VLOOKUP($B31,Federados!$A$2:$T$1703,8,FALSE),"")="","",VLOOKUP($B31,Federados!$A$2:$T$1703,8,FALSE)))</f>
      </c>
      <c r="F31" s="78">
        <f>IF($B31="","",IF(_xlfn.IFERROR(VLOOKUP($B31,Federados!$A$2:$T$1703,13,FALSE),"")="","",VLOOKUP($B31,Federados!$A$2:$T$1703,13,FALSE)))</f>
      </c>
      <c r="G31" s="33"/>
      <c r="H31" s="47">
        <f ca="1">IF(C31="",0,IF(OR(G31=Geral!$A$29,G31=Geral!$A$30),Geral!$F$13,IF(YEAR(NOW())-YEAR(D31)&lt;18,Geral!$G$13,Geral!$F$13)))</f>
        <v>0</v>
      </c>
      <c r="I31" s="99">
        <f ca="1">IF(D31="",0,IF(YEAR(NOW())-YEAR(D31)&lt;18,Geral!$G$17,Geral!$F$17))</f>
        <v>0</v>
      </c>
      <c r="J31" s="33"/>
      <c r="K31" s="36"/>
      <c r="L31" s="36"/>
      <c r="M31" s="36"/>
      <c r="N31" s="27">
        <f ca="1">IF(G31="","",IF(VLOOKUP(G31,Geral!$A$13:$C$34,3,FALSE)="&lt;=",IF(YEAR(NOW())-YEAR(D31)&gt;VLOOKUP(G31,Geral!$A$13:$B$34,2,FALSE),"Erro: categoria inválida para idade!",""),IF(VLOOKUP(G31,Geral!$A$13:$C$34,3,FALSE)="&gt;=",IF(YEAR(NOW())-YEAR(D31)&lt;VLOOKUP(G31,Geral!$A$13:$B$34,2,FALSE),"Erro: categoria inválida para idade!",""))))</f>
      </c>
      <c r="Q31" t="str">
        <f>Geral!A34</f>
        <v>SFVeterano</v>
      </c>
      <c r="R31">
        <f t="shared" si="0"/>
        <v>0</v>
      </c>
    </row>
    <row r="32" spans="1:18" ht="12.75">
      <c r="A32" s="9">
        <v>23</v>
      </c>
      <c r="B32" s="68"/>
      <c r="C32" s="79">
        <f>IF($B32="","",IF(_xlfn.IFERROR(VLOOKUP($B32,Federados!$A$2:$T$1703,2,FALSE),"")="","Cadastro não encontrado...digite aqui os dados e deixe o ID em branco",VLOOKUP($B32,Federados!$A$2:$T$1703,2,FALSE)))</f>
      </c>
      <c r="D32" s="77">
        <f>IF($B32="","",IF(_xlfn.IFERROR(VLOOKUP($B32,Federados!$A$2:$T$1703,18,FALSE),"")="","",VLOOKUP($B32,Federados!$A$2:$T$1703,18,FALSE)))</f>
      </c>
      <c r="E32" s="78">
        <f>IF($B32="","",IF(_xlfn.IFERROR(VLOOKUP($B32,Federados!$A$2:$T$1703,8,FALSE),"")="","",VLOOKUP($B32,Federados!$A$2:$T$1703,8,FALSE)))</f>
      </c>
      <c r="F32" s="78">
        <f>IF($B32="","",IF(_xlfn.IFERROR(VLOOKUP($B32,Federados!$A$2:$T$1703,13,FALSE),"")="","",VLOOKUP($B32,Federados!$A$2:$T$1703,13,FALSE)))</f>
      </c>
      <c r="G32" s="33"/>
      <c r="H32" s="47">
        <f ca="1">IF(C32="",0,IF(OR(G32=Geral!$A$29,G32=Geral!$A$30),Geral!$F$13,IF(YEAR(NOW())-YEAR(D32)&lt;18,Geral!$G$13,Geral!$F$13)))</f>
        <v>0</v>
      </c>
      <c r="I32" s="99">
        <f ca="1">IF(D32="",0,IF(YEAR(NOW())-YEAR(D32)&lt;18,Geral!$G$17,Geral!$F$17))</f>
        <v>0</v>
      </c>
      <c r="J32" s="33"/>
      <c r="K32" s="36"/>
      <c r="L32" s="36"/>
      <c r="M32" s="36"/>
      <c r="N32" s="27">
        <f ca="1">IF(G32="","",IF(VLOOKUP(G32,Geral!$A$13:$C$34,3,FALSE)="&lt;=",IF(YEAR(NOW())-YEAR(D32)&gt;VLOOKUP(G32,Geral!$A$13:$B$34,2,FALSE),"Erro: categoria inválida para idade!",""),IF(VLOOKUP(G32,Geral!$A$13:$C$34,3,FALSE)="&gt;=",IF(YEAR(NOW())-YEAR(D32)&lt;VLOOKUP(G32,Geral!$A$13:$B$34,2,FALSE),"Erro: categoria inválida para idade!",""))))</f>
      </c>
      <c r="R32">
        <f t="shared" si="0"/>
        <v>0</v>
      </c>
    </row>
    <row r="33" spans="1:18" ht="12.75">
      <c r="A33" s="9">
        <v>24</v>
      </c>
      <c r="B33" s="68"/>
      <c r="C33" s="79">
        <f>IF($B33="","",IF(_xlfn.IFERROR(VLOOKUP($B33,Federados!$A$2:$T$1703,2,FALSE),"")="","Cadastro não encontrado...digite aqui os dados e deixe o ID em branco",VLOOKUP($B33,Federados!$A$2:$T$1703,2,FALSE)))</f>
      </c>
      <c r="D33" s="77">
        <f>IF($B33="","",IF(_xlfn.IFERROR(VLOOKUP($B33,Federados!$A$2:$T$1703,18,FALSE),"")="","",VLOOKUP($B33,Federados!$A$2:$T$1703,18,FALSE)))</f>
      </c>
      <c r="E33" s="78">
        <f>IF($B33="","",IF(_xlfn.IFERROR(VLOOKUP($B33,Federados!$A$2:$T$1703,8,FALSE),"")="","",VLOOKUP($B33,Federados!$A$2:$T$1703,8,FALSE)))</f>
      </c>
      <c r="F33" s="78">
        <f>IF($B33="","",IF(_xlfn.IFERROR(VLOOKUP($B33,Federados!$A$2:$T$1703,13,FALSE),"")="","",VLOOKUP($B33,Federados!$A$2:$T$1703,13,FALSE)))</f>
      </c>
      <c r="G33" s="33"/>
      <c r="H33" s="47">
        <f ca="1">IF(C33="",0,IF(OR(G33=Geral!$A$29,G33=Geral!$A$30),Geral!$F$13,IF(YEAR(NOW())-YEAR(D33)&lt;18,Geral!$G$13,Geral!$F$13)))</f>
        <v>0</v>
      </c>
      <c r="I33" s="99">
        <f ca="1">IF(D33="",0,IF(YEAR(NOW())-YEAR(D33)&lt;18,Geral!$G$17,Geral!$F$17))</f>
        <v>0</v>
      </c>
      <c r="J33" s="33"/>
      <c r="K33" s="36"/>
      <c r="L33" s="36"/>
      <c r="M33" s="36"/>
      <c r="N33" s="27">
        <f ca="1">IF(G33="","",IF(VLOOKUP(G33,Geral!$A$13:$C$34,3,FALSE)="&lt;=",IF(YEAR(NOW())-YEAR(D33)&gt;VLOOKUP(G33,Geral!$A$13:$B$34,2,FALSE),"Erro: categoria inválida para idade!",""),IF(VLOOKUP(G33,Geral!$A$13:$C$34,3,FALSE)="&gt;=",IF(YEAR(NOW())-YEAR(D33)&lt;VLOOKUP(G33,Geral!$A$13:$B$34,2,FALSE),"Erro: categoria inválida para idade!",""))))</f>
      </c>
      <c r="R33">
        <f t="shared" si="0"/>
        <v>0</v>
      </c>
    </row>
    <row r="34" spans="1:18" ht="12.75">
      <c r="A34" s="9">
        <v>25</v>
      </c>
      <c r="B34" s="68"/>
      <c r="C34" s="79">
        <f>IF($B34="","",IF(_xlfn.IFERROR(VLOOKUP($B34,Federados!$A$2:$T$1703,2,FALSE),"")="","Cadastro não encontrado...digite aqui os dados e deixe o ID em branco",VLOOKUP($B34,Federados!$A$2:$T$1703,2,FALSE)))</f>
      </c>
      <c r="D34" s="77">
        <f>IF($B34="","",IF(_xlfn.IFERROR(VLOOKUP($B34,Federados!$A$2:$T$1703,18,FALSE),"")="","",VLOOKUP($B34,Federados!$A$2:$T$1703,18,FALSE)))</f>
      </c>
      <c r="E34" s="78">
        <f>IF($B34="","",IF(_xlfn.IFERROR(VLOOKUP($B34,Federados!$A$2:$T$1703,8,FALSE),"")="","",VLOOKUP($B34,Federados!$A$2:$T$1703,8,FALSE)))</f>
      </c>
      <c r="F34" s="78">
        <f>IF($B34="","",IF(_xlfn.IFERROR(VLOOKUP($B34,Federados!$A$2:$T$1703,13,FALSE),"")="","",VLOOKUP($B34,Federados!$A$2:$T$1703,13,FALSE)))</f>
      </c>
      <c r="G34" s="33"/>
      <c r="H34" s="47">
        <f ca="1">IF(C34="",0,IF(OR(G34=Geral!$A$29,G34=Geral!$A$30),Geral!$F$13,IF(YEAR(NOW())-YEAR(D34)&lt;18,Geral!$G$13,Geral!$F$13)))</f>
        <v>0</v>
      </c>
      <c r="I34" s="99">
        <f ca="1">IF(D34="",0,IF(YEAR(NOW())-YEAR(D34)&lt;18,Geral!$G$17,Geral!$F$17))</f>
        <v>0</v>
      </c>
      <c r="J34" s="33"/>
      <c r="K34" s="36"/>
      <c r="L34" s="36"/>
      <c r="M34" s="36"/>
      <c r="N34" s="27">
        <f ca="1">IF(G34="","",IF(VLOOKUP(G34,Geral!$A$13:$C$34,3,FALSE)="&lt;=",IF(YEAR(NOW())-YEAR(D34)&gt;VLOOKUP(G34,Geral!$A$13:$B$34,2,FALSE),"Erro: categoria inválida para idade!",""),IF(VLOOKUP(G34,Geral!$A$13:$C$34,3,FALSE)="&gt;=",IF(YEAR(NOW())-YEAR(D34)&lt;VLOOKUP(G34,Geral!$A$13:$B$34,2,FALSE),"Erro: categoria inválida para idade!",""))))</f>
      </c>
      <c r="R34">
        <f t="shared" si="0"/>
        <v>0</v>
      </c>
    </row>
    <row r="35" spans="1:18" ht="12.75">
      <c r="A35" s="9">
        <v>26</v>
      </c>
      <c r="B35" s="68"/>
      <c r="C35" s="79">
        <f>IF($B35="","",IF(_xlfn.IFERROR(VLOOKUP($B35,Federados!$A$2:$T$1703,2,FALSE),"")="","Cadastro não encontrado...digite aqui os dados e deixe o ID em branco",VLOOKUP($B35,Federados!$A$2:$T$1703,2,FALSE)))</f>
      </c>
      <c r="D35" s="77">
        <f>IF($B35="","",IF(_xlfn.IFERROR(VLOOKUP($B35,Federados!$A$2:$T$1703,18,FALSE),"")="","",VLOOKUP($B35,Federados!$A$2:$T$1703,18,FALSE)))</f>
      </c>
      <c r="E35" s="78">
        <f>IF($B35="","",IF(_xlfn.IFERROR(VLOOKUP($B35,Federados!$A$2:$T$1703,8,FALSE),"")="","",VLOOKUP($B35,Federados!$A$2:$T$1703,8,FALSE)))</f>
      </c>
      <c r="F35" s="78">
        <f>IF($B35="","",IF(_xlfn.IFERROR(VLOOKUP($B35,Federados!$A$2:$T$1703,13,FALSE),"")="","",VLOOKUP($B35,Federados!$A$2:$T$1703,13,FALSE)))</f>
      </c>
      <c r="G35" s="33"/>
      <c r="H35" s="47">
        <f ca="1">IF(C35="",0,IF(OR(G35=Geral!$A$29,G35=Geral!$A$30),Geral!$F$13,IF(YEAR(NOW())-YEAR(D35)&lt;18,Geral!$G$13,Geral!$F$13)))</f>
        <v>0</v>
      </c>
      <c r="I35" s="99">
        <f ca="1">IF(D35="",0,IF(YEAR(NOW())-YEAR(D35)&lt;18,Geral!$G$17,Geral!$F$17))</f>
        <v>0</v>
      </c>
      <c r="J35" s="33"/>
      <c r="K35" s="36"/>
      <c r="L35" s="36"/>
      <c r="M35" s="36"/>
      <c r="N35" s="27">
        <f ca="1">IF(G35="","",IF(VLOOKUP(G35,Geral!$A$13:$C$34,3,FALSE)="&lt;=",IF(YEAR(NOW())-YEAR(D35)&gt;VLOOKUP(G35,Geral!$A$13:$B$34,2,FALSE),"Erro: categoria inválida para idade!",""),IF(VLOOKUP(G35,Geral!$A$13:$C$34,3,FALSE)="&gt;=",IF(YEAR(NOW())-YEAR(D35)&lt;VLOOKUP(G35,Geral!$A$13:$B$34,2,FALSE),"Erro: categoria inválida para idade!",""))))</f>
      </c>
      <c r="R35">
        <f t="shared" si="0"/>
        <v>0</v>
      </c>
    </row>
    <row r="36" spans="1:18" ht="12.75">
      <c r="A36" s="9">
        <v>27</v>
      </c>
      <c r="B36" s="68"/>
      <c r="C36" s="79">
        <f>IF($B36="","",IF(_xlfn.IFERROR(VLOOKUP($B36,Federados!$A$2:$T$1703,2,FALSE),"")="","Cadastro não encontrado...digite aqui os dados e deixe o ID em branco",VLOOKUP($B36,Federados!$A$2:$T$1703,2,FALSE)))</f>
      </c>
      <c r="D36" s="77">
        <f>IF($B36="","",IF(_xlfn.IFERROR(VLOOKUP($B36,Federados!$A$2:$T$1703,18,FALSE),"")="","",VLOOKUP($B36,Federados!$A$2:$T$1703,18,FALSE)))</f>
      </c>
      <c r="E36" s="78">
        <f>IF($B36="","",IF(_xlfn.IFERROR(VLOOKUP($B36,Federados!$A$2:$T$1703,8,FALSE),"")="","",VLOOKUP($B36,Federados!$A$2:$T$1703,8,FALSE)))</f>
      </c>
      <c r="F36" s="78">
        <f>IF($B36="","",IF(_xlfn.IFERROR(VLOOKUP($B36,Federados!$A$2:$T$1703,13,FALSE),"")="","",VLOOKUP($B36,Federados!$A$2:$T$1703,13,FALSE)))</f>
      </c>
      <c r="G36" s="33"/>
      <c r="H36" s="47">
        <f ca="1">IF(C36="",0,IF(OR(G36=Geral!$A$29,G36=Geral!$A$30),Geral!$F$13,IF(YEAR(NOW())-YEAR(D36)&lt;18,Geral!$G$13,Geral!$F$13)))</f>
        <v>0</v>
      </c>
      <c r="I36" s="99">
        <f ca="1">IF(D36="",0,IF(YEAR(NOW())-YEAR(D36)&lt;18,Geral!$G$17,Geral!$F$17))</f>
        <v>0</v>
      </c>
      <c r="J36" s="33"/>
      <c r="K36" s="36"/>
      <c r="L36" s="36"/>
      <c r="M36" s="36"/>
      <c r="N36" s="27">
        <f ca="1">IF(G36="","",IF(VLOOKUP(G36,Geral!$A$13:$C$34,3,FALSE)="&lt;=",IF(YEAR(NOW())-YEAR(D36)&gt;VLOOKUP(G36,Geral!$A$13:$B$34,2,FALSE),"Erro: categoria inválida para idade!",""),IF(VLOOKUP(G36,Geral!$A$13:$C$34,3,FALSE)="&gt;=",IF(YEAR(NOW())-YEAR(D36)&lt;VLOOKUP(G36,Geral!$A$13:$B$34,2,FALSE),"Erro: categoria inválida para idade!",""))))</f>
      </c>
      <c r="R36">
        <f t="shared" si="0"/>
        <v>0</v>
      </c>
    </row>
    <row r="37" spans="1:18" ht="12.75">
      <c r="A37" s="9">
        <v>28</v>
      </c>
      <c r="B37" s="68"/>
      <c r="C37" s="79">
        <f>IF($B37="","",IF(_xlfn.IFERROR(VLOOKUP($B37,Federados!$A$2:$T$1703,2,FALSE),"")="","Cadastro não encontrado...digite aqui os dados e deixe o ID em branco",VLOOKUP($B37,Federados!$A$2:$T$1703,2,FALSE)))</f>
      </c>
      <c r="D37" s="77">
        <f>IF($B37="","",IF(_xlfn.IFERROR(VLOOKUP($B37,Federados!$A$2:$T$1703,18,FALSE),"")="","",VLOOKUP($B37,Federados!$A$2:$T$1703,18,FALSE)))</f>
      </c>
      <c r="E37" s="78">
        <f>IF($B37="","",IF(_xlfn.IFERROR(VLOOKUP($B37,Federados!$A$2:$T$1703,8,FALSE),"")="","",VLOOKUP($B37,Federados!$A$2:$T$1703,8,FALSE)))</f>
      </c>
      <c r="F37" s="78">
        <f>IF($B37="","",IF(_xlfn.IFERROR(VLOOKUP($B37,Federados!$A$2:$T$1703,13,FALSE),"")="","",VLOOKUP($B37,Federados!$A$2:$T$1703,13,FALSE)))</f>
      </c>
      <c r="G37" s="33"/>
      <c r="H37" s="47">
        <f ca="1">IF(C37="",0,IF(OR(G37=Geral!$A$29,G37=Geral!$A$30),Geral!$F$13,IF(YEAR(NOW())-YEAR(D37)&lt;18,Geral!$G$13,Geral!$F$13)))</f>
        <v>0</v>
      </c>
      <c r="I37" s="99">
        <f ca="1">IF(D37="",0,IF(YEAR(NOW())-YEAR(D37)&lt;18,Geral!$G$17,Geral!$F$17))</f>
        <v>0</v>
      </c>
      <c r="J37" s="33"/>
      <c r="K37" s="36"/>
      <c r="L37" s="36"/>
      <c r="M37" s="36"/>
      <c r="N37" s="27">
        <f ca="1">IF(G37="","",IF(VLOOKUP(G37,Geral!$A$13:$C$34,3,FALSE)="&lt;=",IF(YEAR(NOW())-YEAR(D37)&gt;VLOOKUP(G37,Geral!$A$13:$B$34,2,FALSE),"Erro: categoria inválida para idade!",""),IF(VLOOKUP(G37,Geral!$A$13:$C$34,3,FALSE)="&gt;=",IF(YEAR(NOW())-YEAR(D37)&lt;VLOOKUP(G37,Geral!$A$13:$B$34,2,FALSE),"Erro: categoria inválida para idade!",""))))</f>
      </c>
      <c r="R37">
        <f t="shared" si="0"/>
        <v>0</v>
      </c>
    </row>
    <row r="38" spans="1:18" ht="12.75">
      <c r="A38" s="9">
        <v>29</v>
      </c>
      <c r="B38" s="68"/>
      <c r="C38" s="79">
        <f>IF($B38="","",IF(_xlfn.IFERROR(VLOOKUP($B38,Federados!$A$2:$T$1703,2,FALSE),"")="","Cadastro não encontrado...digite aqui os dados e deixe o ID em branco",VLOOKUP($B38,Federados!$A$2:$T$1703,2,FALSE)))</f>
      </c>
      <c r="D38" s="77">
        <f>IF($B38="","",IF(_xlfn.IFERROR(VLOOKUP($B38,Federados!$A$2:$T$1703,18,FALSE),"")="","",VLOOKUP($B38,Federados!$A$2:$T$1703,18,FALSE)))</f>
      </c>
      <c r="E38" s="78">
        <f>IF($B38="","",IF(_xlfn.IFERROR(VLOOKUP($B38,Federados!$A$2:$T$1703,8,FALSE),"")="","",VLOOKUP($B38,Federados!$A$2:$T$1703,8,FALSE)))</f>
      </c>
      <c r="F38" s="78">
        <f>IF($B38="","",IF(_xlfn.IFERROR(VLOOKUP($B38,Federados!$A$2:$T$1703,13,FALSE),"")="","",VLOOKUP($B38,Federados!$A$2:$T$1703,13,FALSE)))</f>
      </c>
      <c r="G38" s="33"/>
      <c r="H38" s="47">
        <f ca="1">IF(C38="",0,IF(OR(G38=Geral!$A$29,G38=Geral!$A$30),Geral!$F$13,IF(YEAR(NOW())-YEAR(D38)&lt;18,Geral!$G$13,Geral!$F$13)))</f>
        <v>0</v>
      </c>
      <c r="I38" s="99">
        <f ca="1">IF(D38="",0,IF(YEAR(NOW())-YEAR(D38)&lt;18,Geral!$G$17,Geral!$F$17))</f>
        <v>0</v>
      </c>
      <c r="J38" s="33"/>
      <c r="K38" s="36"/>
      <c r="L38" s="36"/>
      <c r="M38" s="36"/>
      <c r="N38" s="27">
        <f ca="1">IF(G38="","",IF(VLOOKUP(G38,Geral!$A$13:$C$34,3,FALSE)="&lt;=",IF(YEAR(NOW())-YEAR(D38)&gt;VLOOKUP(G38,Geral!$A$13:$B$34,2,FALSE),"Erro: categoria inválida para idade!",""),IF(VLOOKUP(G38,Geral!$A$13:$C$34,3,FALSE)="&gt;=",IF(YEAR(NOW())-YEAR(D38)&lt;VLOOKUP(G38,Geral!$A$13:$B$34,2,FALSE),"Erro: categoria inválida para idade!",""))))</f>
      </c>
      <c r="R38">
        <f t="shared" si="0"/>
        <v>0</v>
      </c>
    </row>
    <row r="39" spans="1:18" ht="12.75">
      <c r="A39" s="9">
        <v>30</v>
      </c>
      <c r="B39" s="68"/>
      <c r="C39" s="79">
        <f>IF($B39="","",IF(_xlfn.IFERROR(VLOOKUP($B39,Federados!$A$2:$T$1703,2,FALSE),"")="","Cadastro não encontrado...digite aqui os dados e deixe o ID em branco",VLOOKUP($B39,Federados!$A$2:$T$1703,2,FALSE)))</f>
      </c>
      <c r="D39" s="77">
        <f>IF($B39="","",IF(_xlfn.IFERROR(VLOOKUP($B39,Federados!$A$2:$T$1703,18,FALSE),"")="","",VLOOKUP($B39,Federados!$A$2:$T$1703,18,FALSE)))</f>
      </c>
      <c r="E39" s="78">
        <f>IF($B39="","",IF(_xlfn.IFERROR(VLOOKUP($B39,Federados!$A$2:$T$1703,8,FALSE),"")="","",VLOOKUP($B39,Federados!$A$2:$T$1703,8,FALSE)))</f>
      </c>
      <c r="F39" s="78">
        <f>IF($B39="","",IF(_xlfn.IFERROR(VLOOKUP($B39,Federados!$A$2:$T$1703,13,FALSE),"")="","",VLOOKUP($B39,Federados!$A$2:$T$1703,13,FALSE)))</f>
      </c>
      <c r="G39" s="33"/>
      <c r="H39" s="47">
        <f ca="1">IF(C39="",0,IF(OR(G39=Geral!$A$29,G39=Geral!$A$30),Geral!$F$13,IF(YEAR(NOW())-YEAR(D39)&lt;18,Geral!$G$13,Geral!$F$13)))</f>
        <v>0</v>
      </c>
      <c r="I39" s="99">
        <f ca="1">IF(D39="",0,IF(YEAR(NOW())-YEAR(D39)&lt;18,Geral!$G$17,Geral!$F$17))</f>
        <v>0</v>
      </c>
      <c r="J39" s="33"/>
      <c r="K39" s="36"/>
      <c r="L39" s="36"/>
      <c r="M39" s="36"/>
      <c r="N39" s="27">
        <f ca="1">IF(G39="","",IF(VLOOKUP(G39,Geral!$A$13:$C$34,3,FALSE)="&lt;=",IF(YEAR(NOW())-YEAR(D39)&gt;VLOOKUP(G39,Geral!$A$13:$B$34,2,FALSE),"Erro: categoria inválida para idade!",""),IF(VLOOKUP(G39,Geral!$A$13:$C$34,3,FALSE)="&gt;=",IF(YEAR(NOW())-YEAR(D39)&lt;VLOOKUP(G39,Geral!$A$13:$B$34,2,FALSE),"Erro: categoria inválida para idade!",""))))</f>
      </c>
      <c r="R39">
        <f t="shared" si="0"/>
        <v>0</v>
      </c>
    </row>
    <row r="40" spans="1:14" ht="13.5" thickBot="1">
      <c r="A40" s="5"/>
      <c r="B40" s="85"/>
      <c r="C40" s="207" t="s">
        <v>15</v>
      </c>
      <c r="D40" s="209"/>
      <c r="E40" s="12">
        <f>COUNTA(C10:C39)</f>
        <v>30</v>
      </c>
      <c r="F40" s="207" t="s">
        <v>4</v>
      </c>
      <c r="G40" s="208"/>
      <c r="H40" s="48">
        <f>SUM(H10:H39)</f>
        <v>0</v>
      </c>
      <c r="I40" s="48">
        <f>SUM(I10:I39)</f>
        <v>0</v>
      </c>
      <c r="J40" s="206"/>
      <c r="K40" s="206"/>
      <c r="L40" s="206"/>
      <c r="M40" s="206"/>
      <c r="N40" s="206"/>
    </row>
    <row r="41" spans="1:13" ht="12.75">
      <c r="A41" s="1"/>
      <c r="B41" s="1"/>
      <c r="C41" s="6"/>
      <c r="D41" s="3"/>
      <c r="E41" s="3"/>
      <c r="F41" s="3"/>
      <c r="G41" s="3"/>
      <c r="H41" s="3"/>
      <c r="I41" s="3"/>
      <c r="J41" s="7"/>
      <c r="K41" s="3"/>
      <c r="L41" s="1"/>
      <c r="M41" s="1"/>
    </row>
    <row r="42" spans="1:14" ht="63" customHeight="1">
      <c r="A42" s="1"/>
      <c r="B42" s="1"/>
      <c r="C42" s="201" t="s">
        <v>104</v>
      </c>
      <c r="D42" s="201"/>
      <c r="E42" s="201"/>
      <c r="F42" s="201"/>
      <c r="G42" s="201"/>
      <c r="H42" s="201"/>
      <c r="I42" s="201"/>
      <c r="J42" s="201"/>
      <c r="K42" s="201"/>
      <c r="L42" s="201"/>
      <c r="M42" s="201"/>
      <c r="N42" s="201"/>
    </row>
    <row r="43" spans="1:13" ht="12.75">
      <c r="A43" s="2"/>
      <c r="B43" s="2"/>
      <c r="C43" s="2"/>
      <c r="D43" s="2"/>
      <c r="E43" s="2"/>
      <c r="F43" s="2"/>
      <c r="G43" s="2"/>
      <c r="H43" s="2"/>
      <c r="I43" s="2"/>
      <c r="J43" s="2"/>
      <c r="K43" s="2"/>
      <c r="L43" s="2"/>
      <c r="M43" s="2"/>
    </row>
    <row r="44" spans="1:13" ht="12.75">
      <c r="A44" s="2"/>
      <c r="B44" s="2"/>
      <c r="C44" s="2"/>
      <c r="D44" s="2"/>
      <c r="E44" s="2"/>
      <c r="F44" s="2"/>
      <c r="G44" s="2"/>
      <c r="H44" s="2"/>
      <c r="I44" s="2"/>
      <c r="J44" s="2"/>
      <c r="K44" s="2"/>
      <c r="L44" s="2"/>
      <c r="M44" s="2"/>
    </row>
  </sheetData>
  <sheetProtection password="DFE9" sheet="1"/>
  <mergeCells count="19">
    <mergeCell ref="B8:B9"/>
    <mergeCell ref="J40:N40"/>
    <mergeCell ref="D1:N1"/>
    <mergeCell ref="D2:N3"/>
    <mergeCell ref="D4:N4"/>
    <mergeCell ref="E5:N5"/>
    <mergeCell ref="F8:F9"/>
    <mergeCell ref="G8:G9"/>
    <mergeCell ref="M8:M9"/>
    <mergeCell ref="C42:N42"/>
    <mergeCell ref="A1:C5"/>
    <mergeCell ref="E8:E9"/>
    <mergeCell ref="C8:C9"/>
    <mergeCell ref="A8:A9"/>
    <mergeCell ref="D8:D9"/>
    <mergeCell ref="F40:G40"/>
    <mergeCell ref="C40:D40"/>
    <mergeCell ref="N8:N9"/>
    <mergeCell ref="C7:N7"/>
  </mergeCells>
  <dataValidations count="2">
    <dataValidation type="list" allowBlank="1" showInputMessage="1" showErrorMessage="1" errorTitle="Erro" error="Categoria inválida! Selecione uma da lista." sqref="G10:G39 K10">
      <formula1>$Q$10:$Q$31</formula1>
    </dataValidation>
    <dataValidation type="list" allowBlank="1" showInputMessage="1" showErrorMessage="1" sqref="K11:K39">
      <formula1>$Q$10:$Q$31</formula1>
    </dataValidation>
  </dataValidations>
  <hyperlinks>
    <hyperlink ref="C6" location="Federados!A1" display="Encontre o ID na aba &quot;Federados&quot;"/>
  </hyperlinks>
  <printOptions/>
  <pageMargins left="0.787401575" right="0.787401575" top="0.984251969" bottom="0.984251969" header="0.492125985" footer="0.492125985"/>
  <pageSetup fitToHeight="1" fitToWidth="1" horizontalDpi="300" verticalDpi="300" orientation="landscape"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G8" sqref="G8:G9"/>
    </sheetView>
  </sheetViews>
  <sheetFormatPr defaultColWidth="9.140625" defaultRowHeight="12.75"/>
  <cols>
    <col min="1" max="1" width="4.00390625" style="0" customWidth="1"/>
    <col min="2" max="2" width="11.421875" style="0" customWidth="1"/>
    <col min="3" max="3" width="35.00390625" style="0" customWidth="1"/>
    <col min="4" max="4" width="12.57421875" style="0" customWidth="1"/>
    <col min="5" max="5" width="13.140625" style="0" customWidth="1"/>
    <col min="6" max="6" width="13.421875" style="0" customWidth="1"/>
    <col min="7" max="7" width="13.57421875" style="0" customWidth="1"/>
    <col min="8" max="8" width="11.00390625" style="0" customWidth="1"/>
    <col min="9" max="9" width="7.28125" style="0" customWidth="1"/>
    <col min="10" max="10" width="13.140625" style="0" customWidth="1"/>
    <col min="11" max="11" width="6.7109375" style="0" customWidth="1"/>
    <col min="12" max="12" width="32.140625" style="0" customWidth="1"/>
    <col min="15" max="15" width="11.8515625" style="0" hidden="1" customWidth="1"/>
    <col min="17" max="17" width="0" style="0" hidden="1" customWidth="1"/>
  </cols>
  <sheetData>
    <row r="1" spans="1:12" ht="8.25" customHeight="1">
      <c r="A1" s="142"/>
      <c r="B1" s="143"/>
      <c r="C1" s="143"/>
      <c r="D1" s="143"/>
      <c r="E1" s="143"/>
      <c r="F1" s="143"/>
      <c r="G1" s="143"/>
      <c r="H1" s="143"/>
      <c r="I1" s="143"/>
      <c r="J1" s="143"/>
      <c r="K1" s="143"/>
      <c r="L1" s="148"/>
    </row>
    <row r="2" spans="1:12" ht="12.75" customHeight="1">
      <c r="A2" s="144"/>
      <c r="B2" s="145"/>
      <c r="C2" s="145"/>
      <c r="D2" s="149" t="str">
        <f>Geral!C2</f>
        <v>II Etapa do Estadual de Badminton 2014 - União do Oeste</v>
      </c>
      <c r="E2" s="149"/>
      <c r="F2" s="149"/>
      <c r="G2" s="149"/>
      <c r="H2" s="149"/>
      <c r="I2" s="149"/>
      <c r="J2" s="149"/>
      <c r="K2" s="149"/>
      <c r="L2" s="150"/>
    </row>
    <row r="3" spans="1:12" ht="14.25" customHeight="1">
      <c r="A3" s="144"/>
      <c r="B3" s="145"/>
      <c r="C3" s="145"/>
      <c r="D3" s="149"/>
      <c r="E3" s="149"/>
      <c r="F3" s="149"/>
      <c r="G3" s="149"/>
      <c r="H3" s="149"/>
      <c r="I3" s="149"/>
      <c r="J3" s="149"/>
      <c r="K3" s="149"/>
      <c r="L3" s="150"/>
    </row>
    <row r="4" spans="1:12" ht="16.5" customHeight="1">
      <c r="A4" s="144"/>
      <c r="B4" s="145"/>
      <c r="C4" s="145"/>
      <c r="D4" s="151" t="str">
        <f>Geral!C4</f>
        <v>24 a 25 de Maio de 2014</v>
      </c>
      <c r="E4" s="151"/>
      <c r="F4" s="151"/>
      <c r="G4" s="151"/>
      <c r="H4" s="151"/>
      <c r="I4" s="151"/>
      <c r="J4" s="151"/>
      <c r="K4" s="151"/>
      <c r="L4" s="152"/>
    </row>
    <row r="5" spans="1:12" ht="24" customHeight="1" thickBot="1">
      <c r="A5" s="146"/>
      <c r="B5" s="147"/>
      <c r="C5" s="147"/>
      <c r="D5" s="11" t="s">
        <v>11</v>
      </c>
      <c r="E5" s="214" t="str">
        <f>IF(Geral!D5="","Informe nome do clube na aba 'Geral'",Geral!D5)</f>
        <v>Informe nome do clube na aba 'Geral'</v>
      </c>
      <c r="F5" s="214"/>
      <c r="G5" s="214"/>
      <c r="H5" s="214"/>
      <c r="I5" s="214"/>
      <c r="J5" s="214"/>
      <c r="K5" s="214"/>
      <c r="L5" s="215"/>
    </row>
    <row r="6" spans="1:11" ht="15.75">
      <c r="A6" s="1"/>
      <c r="B6" s="1"/>
      <c r="C6" s="76" t="s">
        <v>317</v>
      </c>
      <c r="D6" s="1"/>
      <c r="E6" s="1"/>
      <c r="F6" s="1"/>
      <c r="G6" s="1"/>
      <c r="H6" s="1"/>
      <c r="I6" s="1"/>
      <c r="J6" s="4"/>
      <c r="K6" s="1"/>
    </row>
    <row r="7" spans="1:12" ht="15.75">
      <c r="A7" s="8"/>
      <c r="B7" s="8"/>
      <c r="C7" s="211" t="s">
        <v>94</v>
      </c>
      <c r="D7" s="211"/>
      <c r="E7" s="211"/>
      <c r="F7" s="211"/>
      <c r="G7" s="211"/>
      <c r="H7" s="211"/>
      <c r="I7" s="211"/>
      <c r="J7" s="211"/>
      <c r="K7" s="211"/>
      <c r="L7" s="211"/>
    </row>
    <row r="8" spans="1:17" ht="12.75">
      <c r="A8" s="206"/>
      <c r="B8" s="212" t="s">
        <v>107</v>
      </c>
      <c r="C8" s="204" t="s">
        <v>93</v>
      </c>
      <c r="D8" s="202" t="s">
        <v>12</v>
      </c>
      <c r="E8" s="202" t="s">
        <v>14</v>
      </c>
      <c r="F8" s="212" t="s">
        <v>2</v>
      </c>
      <c r="G8" s="212" t="s">
        <v>0</v>
      </c>
      <c r="H8" s="13" t="s">
        <v>1</v>
      </c>
      <c r="I8" s="14" t="s">
        <v>8</v>
      </c>
      <c r="J8" s="15"/>
      <c r="K8" s="16"/>
      <c r="L8" s="210" t="s">
        <v>82</v>
      </c>
      <c r="Q8">
        <f>Simples!C10</f>
      </c>
    </row>
    <row r="9" spans="1:17" ht="13.5" thickBot="1">
      <c r="A9" s="206"/>
      <c r="B9" s="213"/>
      <c r="C9" s="218"/>
      <c r="D9" s="219"/>
      <c r="E9" s="219"/>
      <c r="F9" s="223"/>
      <c r="G9" s="223"/>
      <c r="H9" s="22" t="s">
        <v>3</v>
      </c>
      <c r="I9" s="22" t="s">
        <v>5</v>
      </c>
      <c r="J9" s="22" t="s">
        <v>6</v>
      </c>
      <c r="K9" s="23" t="s">
        <v>7</v>
      </c>
      <c r="L9" s="210"/>
      <c r="Q9">
        <f>Simples!C11</f>
      </c>
    </row>
    <row r="10" spans="1:17" ht="13.5" thickBot="1">
      <c r="A10" s="221">
        <v>1</v>
      </c>
      <c r="B10" s="80"/>
      <c r="C10" s="79">
        <f>IF($B10="","",IF(_xlfn.IFERROR(VLOOKUP($B10,Federados!$A$2:$T$1703,2,FALSE),"")="","Cadastro não encontrado...digite aqui os dados e deixe o ID em branco",VLOOKUP($B10,Federados!$A$2:$T$1703,2,FALSE)))</f>
      </c>
      <c r="D10" s="77">
        <f>IF($B10="","",IF(_xlfn.IFERROR(VLOOKUP($B10,Federados!$A$2:$T$1703,18,FALSE),"")="","",VLOOKUP($B10,Federados!$A$2:$T$1703,18,FALSE)))</f>
      </c>
      <c r="E10" s="78">
        <f>IF($B10="","",IF(_xlfn.IFERROR(VLOOKUP($B10,Federados!$A$2:$T$1703,8,FALSE),"")="","",VLOOKUP($B10,Federados!$A$2:$T$1703,8,FALSE)))</f>
      </c>
      <c r="F10" s="78">
        <f>IF($B10="","",IF(_xlfn.IFERROR(VLOOKUP($B10,Federados!$A$2:$T$1703,13,FALSE),"")="","",VLOOKUP($B10,Federados!$A$2:$T$1703,13,FALSE)))</f>
      </c>
      <c r="G10" s="216"/>
      <c r="H10" s="29">
        <f ca="1">IF(C10="",0,IF(OR(G10=Geral!$A$29,G10=Geral!$A$30),Geral!$F$15,IF(YEAR(NOW())-YEAR(D10)&lt;18,Geral!$G$15,Geral!$F$15)))</f>
        <v>0</v>
      </c>
      <c r="I10" s="37"/>
      <c r="J10" s="216"/>
      <c r="K10" s="38"/>
      <c r="L10" s="30">
        <f ca="1">IF(G10="","",IF(VLOOKUP(G10,Geral!$A$36:$C$68,3,FALSE)="&lt;=",IF(YEAR(NOW())-YEAR(D10)&gt;VLOOKUP(G10,Geral!$A$36:$B$68,2,FALSE),"Erro: categoria inválida para idade!",""),IF(VLOOKUP(G10,Geral!$A$36:$C$68,3,FALSE)="&gt;=",IF(YEAR(NOW())-YEAR(D10)&lt;VLOOKUP(G10,Geral!$A$36:$B$68,2,FALSE),"Erro: categoria inválida para idade!",""))))</f>
      </c>
      <c r="O10" t="str">
        <f>Geral!A36</f>
        <v>DMSub11</v>
      </c>
      <c r="Q10">
        <f>Simples!C12</f>
      </c>
    </row>
    <row r="11" spans="1:17" ht="13.5" thickBot="1">
      <c r="A11" s="222"/>
      <c r="B11" s="80"/>
      <c r="C11" s="79">
        <f>IF($B11="","",IF(_xlfn.IFERROR(VLOOKUP($B11,Federados!$A$2:$T$1703,2,FALSE),"")="","Cadastro não encontrado...digite aqui os dados e deixe o ID em branco",VLOOKUP($B11,Federados!$A$2:$T$1703,2,FALSE)))</f>
      </c>
      <c r="D11" s="77">
        <f>IF($B11="","",IF(_xlfn.IFERROR(VLOOKUP($B11,Federados!$A$2:$T$1703,18,FALSE),"")="","",VLOOKUP($B11,Federados!$A$2:$T$1703,18,FALSE)))</f>
      </c>
      <c r="E11" s="78">
        <f>IF($B11="","",IF(_xlfn.IFERROR(VLOOKUP($B11,Federados!$A$2:$T$1703,8,FALSE),"")="","",VLOOKUP($B11,Federados!$A$2:$T$1703,8,FALSE)))</f>
      </c>
      <c r="F11" s="78">
        <f>IF($B11="","",IF(_xlfn.IFERROR(VLOOKUP($B11,Federados!$A$2:$T$1703,13,FALSE),"")="","",VLOOKUP($B11,Federados!$A$2:$T$1703,13,FALSE)))</f>
      </c>
      <c r="G11" s="217"/>
      <c r="H11" s="29">
        <f ca="1">IF(C11="",0,IF(OR(G11=Geral!$A$29,G11=Geral!$A$30),Geral!$F$15,IF(YEAR(NOW())-YEAR(D11)&lt;18,Geral!$G$15,Geral!$F$15)))</f>
        <v>0</v>
      </c>
      <c r="I11" s="39"/>
      <c r="J11" s="217"/>
      <c r="K11" s="40"/>
      <c r="L11" s="30">
        <f ca="1">IF(G10="","",IF(VLOOKUP(G10,Geral!$A$36:$C$68,3,FALSE)="&lt;=",IF(YEAR(NOW())-YEAR(D11)&gt;VLOOKUP(G10,Geral!$A$36:$B$68,2,FALSE),"Erro: categoria inválida para idade!",""),IF(VLOOKUP(G10,Geral!$A$36:$C$68,3,FALSE)="&gt;=",IF(YEAR(NOW())-YEAR(D11)&lt;VLOOKUP(G10,Geral!$A$36:$B$68,2,FALSE),"Erro: categoria inválida para idade!",""))))</f>
      </c>
      <c r="O11" t="str">
        <f>Geral!A37</f>
        <v>DFSub11</v>
      </c>
      <c r="Q11">
        <f>Simples!C13</f>
      </c>
    </row>
    <row r="12" spans="1:17" ht="13.5" thickBot="1">
      <c r="A12" s="221">
        <f>A10+1</f>
        <v>2</v>
      </c>
      <c r="B12" s="80"/>
      <c r="C12" s="79">
        <f>IF($B12="","",IF(_xlfn.IFERROR(VLOOKUP($B12,Federados!$A$2:$T$1703,2,FALSE),"")="","Cadastro não encontrado...digite aqui os dados e deixe o ID em branco",VLOOKUP($B12,Federados!$A$2:$T$1703,2,FALSE)))</f>
      </c>
      <c r="D12" s="77">
        <f>IF($B12="","",IF(_xlfn.IFERROR(VLOOKUP($B12,Federados!$A$2:$T$1703,18,FALSE),"")="","",VLOOKUP($B12,Federados!$A$2:$T$1703,18,FALSE)))</f>
      </c>
      <c r="E12" s="78">
        <f>IF($B12="","",IF(_xlfn.IFERROR(VLOOKUP($B12,Federados!$A$2:$T$1703,8,FALSE),"")="","",VLOOKUP($B12,Federados!$A$2:$T$1703,8,FALSE)))</f>
      </c>
      <c r="F12" s="78">
        <f>IF($B12="","",IF(_xlfn.IFERROR(VLOOKUP($B12,Federados!$A$2:$T$1703,13,FALSE),"")="","",VLOOKUP($B12,Federados!$A$2:$T$1703,13,FALSE)))</f>
      </c>
      <c r="G12" s="216"/>
      <c r="H12" s="29">
        <f ca="1">IF(C12="",0,IF(OR(G12=Geral!$A$29,G12=Geral!$A$30),Geral!$F$15,IF(YEAR(NOW())-YEAR(D12)&lt;18,Geral!$G$15,Geral!$F$15)))</f>
        <v>0</v>
      </c>
      <c r="I12" s="41"/>
      <c r="J12" s="216"/>
      <c r="K12" s="42"/>
      <c r="L12" s="30">
        <f ca="1">IF(G12="","",IF(VLOOKUP(G12,Geral!$A$36:$C$68,3,FALSE)="&lt;=",IF(YEAR(NOW())-YEAR(D12)&gt;VLOOKUP(G12,Geral!$A$36:$B$68,2,FALSE),"Erro: categoria inválida para idade!",""),IF(VLOOKUP(G12,Geral!$A$36:$C$68,3,FALSE)="&gt;=",IF(YEAR(NOW())-YEAR(D12)&lt;VLOOKUP(G12,Geral!$A$36:$B$68,2,FALSE),"Erro: categoria inválida para idade!",""))))</f>
      </c>
      <c r="O12" t="str">
        <f>Geral!A38</f>
        <v>DXSub11</v>
      </c>
      <c r="Q12">
        <f>Simples!C14</f>
      </c>
    </row>
    <row r="13" spans="1:17" ht="13.5" thickBot="1">
      <c r="A13" s="222"/>
      <c r="B13" s="80"/>
      <c r="C13" s="79">
        <f>IF($B13="","",IF(_xlfn.IFERROR(VLOOKUP($B13,Federados!$A$2:$T$1703,2,FALSE),"")="","Cadastro não encontrado...digite aqui os dados e deixe o ID em branco",VLOOKUP($B13,Federados!$A$2:$T$1703,2,FALSE)))</f>
      </c>
      <c r="D13" s="77">
        <f>IF($B13="","",IF(_xlfn.IFERROR(VLOOKUP($B13,Federados!$A$2:$T$1703,18,FALSE),"")="","",VLOOKUP($B13,Federados!$A$2:$T$1703,18,FALSE)))</f>
      </c>
      <c r="E13" s="78">
        <f>IF($B13="","",IF(_xlfn.IFERROR(VLOOKUP($B13,Federados!$A$2:$T$1703,8,FALSE),"")="","",VLOOKUP($B13,Federados!$A$2:$T$1703,8,FALSE)))</f>
      </c>
      <c r="F13" s="78">
        <f>IF($B13="","",IF(_xlfn.IFERROR(VLOOKUP($B13,Federados!$A$2:$T$1703,13,FALSE),"")="","",VLOOKUP($B13,Federados!$A$2:$T$1703,13,FALSE)))</f>
      </c>
      <c r="G13" s="217"/>
      <c r="H13" s="29">
        <f ca="1">IF(C13="",0,IF(OR(G13=Geral!$A$29,G13=Geral!$A$30),Geral!$F$15,IF(YEAR(NOW())-YEAR(D13)&lt;18,Geral!$G$15,Geral!$F$15)))</f>
        <v>0</v>
      </c>
      <c r="I13" s="43"/>
      <c r="J13" s="220"/>
      <c r="K13" s="44"/>
      <c r="L13" s="30">
        <f ca="1">IF(G12="","",IF(VLOOKUP(G12,Geral!$A$36:$C$68,3,FALSE)="&lt;=",IF(YEAR(NOW())-YEAR(D13)&gt;VLOOKUP(G12,Geral!$A$36:$B$68,2,FALSE),"Erro: categoria inválida para idade!",""),IF(VLOOKUP(G12,Geral!$A$36:$C$68,3,FALSE)="&gt;=",IF(YEAR(NOW())-YEAR(D13)&lt;VLOOKUP(G12,Geral!$A$36:$B$68,2,FALSE),"Erro: categoria inválida para idade!",""))))</f>
      </c>
      <c r="O13" t="str">
        <f>Geral!A39</f>
        <v>DMSub13</v>
      </c>
      <c r="Q13">
        <f>Simples!C15</f>
      </c>
    </row>
    <row r="14" spans="1:17" ht="13.5" thickBot="1">
      <c r="A14" s="227">
        <f>A12+1</f>
        <v>3</v>
      </c>
      <c r="B14" s="80"/>
      <c r="C14" s="79">
        <f>IF($B14="","",IF(_xlfn.IFERROR(VLOOKUP($B14,Federados!$A$2:$T$1703,2,FALSE),"")="","Cadastro não encontrado...digite aqui os dados e deixe o ID em branco",VLOOKUP($B14,Federados!$A$2:$T$1703,2,FALSE)))</f>
      </c>
      <c r="D14" s="77">
        <f>IF($B14="","",IF(_xlfn.IFERROR(VLOOKUP($B14,Federados!$A$2:$T$1703,18,FALSE),"")="","",VLOOKUP($B14,Federados!$A$2:$T$1703,18,FALSE)))</f>
      </c>
      <c r="E14" s="78">
        <f>IF($B14="","",IF(_xlfn.IFERROR(VLOOKUP($B14,Federados!$A$2:$T$1703,8,FALSE),"")="","",VLOOKUP($B14,Federados!$A$2:$T$1703,8,FALSE)))</f>
      </c>
      <c r="F14" s="78">
        <f>IF($B14="","",IF(_xlfn.IFERROR(VLOOKUP($B14,Federados!$A$2:$T$1703,13,FALSE),"")="","",VLOOKUP($B14,Federados!$A$2:$T$1703,13,FALSE)))</f>
      </c>
      <c r="G14" s="216"/>
      <c r="H14" s="29">
        <f ca="1">IF(C14="",0,IF(OR(G14=Geral!$A$29,G14=Geral!$A$30),Geral!$F$15,IF(YEAR(NOW())-YEAR(D14)&lt;18,Geral!$G$15,Geral!$F$15)))</f>
        <v>0</v>
      </c>
      <c r="I14" s="41"/>
      <c r="J14" s="216"/>
      <c r="K14" s="42"/>
      <c r="L14" s="30">
        <f ca="1">IF(G14="","",IF(VLOOKUP(G14,Geral!$A$36:$C$68,3,FALSE)="&lt;=",IF(YEAR(NOW())-YEAR(D14)&gt;VLOOKUP(G14,Geral!$A$36:$B$68,2,FALSE),"Erro: categoria inválida para idade!",""),IF(VLOOKUP(G14,Geral!$A$36:$C$68,3,FALSE)="&gt;=",IF(YEAR(NOW())-YEAR(D14)&lt;VLOOKUP(G14,Geral!$A$36:$B$68,2,FALSE),"Erro: categoria inválida para idade!",""))))</f>
      </c>
      <c r="O14" t="str">
        <f>Geral!A40</f>
        <v>DFSub13</v>
      </c>
      <c r="Q14">
        <f>Simples!C16</f>
      </c>
    </row>
    <row r="15" spans="1:17" ht="13.5" thickBot="1">
      <c r="A15" s="222"/>
      <c r="B15" s="80"/>
      <c r="C15" s="79">
        <f>IF($B15="","",IF(_xlfn.IFERROR(VLOOKUP($B15,Federados!$A$2:$T$1703,2,FALSE),"")="","Cadastro não encontrado...digite aqui os dados e deixe o ID em branco",VLOOKUP($B15,Federados!$A$2:$T$1703,2,FALSE)))</f>
      </c>
      <c r="D15" s="77">
        <f>IF($B15="","",IF(_xlfn.IFERROR(VLOOKUP($B15,Federados!$A$2:$T$1703,18,FALSE),"")="","",VLOOKUP($B15,Federados!$A$2:$T$1703,18,FALSE)))</f>
      </c>
      <c r="E15" s="78">
        <f>IF($B15="","",IF(_xlfn.IFERROR(VLOOKUP($B15,Federados!$A$2:$T$1703,8,FALSE),"")="","",VLOOKUP($B15,Federados!$A$2:$T$1703,8,FALSE)))</f>
      </c>
      <c r="F15" s="78">
        <f>IF($B15="","",IF(_xlfn.IFERROR(VLOOKUP($B15,Federados!$A$2:$T$1703,13,FALSE),"")="","",VLOOKUP($B15,Federados!$A$2:$T$1703,13,FALSE)))</f>
      </c>
      <c r="G15" s="217"/>
      <c r="H15" s="29">
        <f ca="1">IF(C15="",0,IF(OR(G15=Geral!$A$29,G15=Geral!$A$30),Geral!$F$15,IF(YEAR(NOW())-YEAR(D15)&lt;18,Geral!$G$15,Geral!$F$15)))</f>
        <v>0</v>
      </c>
      <c r="I15" s="43"/>
      <c r="J15" s="220"/>
      <c r="K15" s="44"/>
      <c r="L15" s="30">
        <f ca="1">IF(G14="","",IF(VLOOKUP(G14,Geral!$A$36:$C$68,3,FALSE)="&lt;=",IF(YEAR(NOW())-YEAR(D15)&gt;VLOOKUP(G14,Geral!$A$36:$B$68,2,FALSE),"Erro: categoria inválida para idade!",""),IF(VLOOKUP(G14,Geral!$A$36:$C$68,3,FALSE)="&gt;=",IF(YEAR(NOW())-YEAR(D15)&lt;VLOOKUP(G14,Geral!$A$36:$B$68,2,FALSE),"Erro: categoria inválida para idade!",""))))</f>
      </c>
      <c r="O15" t="str">
        <f>Geral!A41</f>
        <v>DXSub13</v>
      </c>
      <c r="Q15">
        <f>Simples!C17</f>
      </c>
    </row>
    <row r="16" spans="1:17" ht="13.5" thickBot="1">
      <c r="A16" s="227">
        <f>A14+1</f>
        <v>4</v>
      </c>
      <c r="B16" s="80"/>
      <c r="C16" s="79">
        <f>IF($B16="","",IF(_xlfn.IFERROR(VLOOKUP($B16,Federados!$A$2:$T$1703,2,FALSE),"")="","Cadastro não encontrado...digite aqui os dados e deixe o ID em branco",VLOOKUP($B16,Federados!$A$2:$T$1703,2,FALSE)))</f>
      </c>
      <c r="D16" s="77">
        <f>IF($B16="","",IF(_xlfn.IFERROR(VLOOKUP($B16,Federados!$A$2:$T$1703,18,FALSE),"")="","",VLOOKUP($B16,Federados!$A$2:$T$1703,18,FALSE)))</f>
      </c>
      <c r="E16" s="78">
        <f>IF($B16="","",IF(_xlfn.IFERROR(VLOOKUP($B16,Federados!$A$2:$T$1703,8,FALSE),"")="","",VLOOKUP($B16,Federados!$A$2:$T$1703,8,FALSE)))</f>
      </c>
      <c r="F16" s="78">
        <f>IF($B16="","",IF(_xlfn.IFERROR(VLOOKUP($B16,Federados!$A$2:$T$1703,13,FALSE),"")="","",VLOOKUP($B16,Federados!$A$2:$T$1703,13,FALSE)))</f>
      </c>
      <c r="G16" s="216"/>
      <c r="H16" s="29">
        <f ca="1">IF(C16="",0,IF(OR(G16=Geral!$A$29,G16=Geral!$A$30),Geral!$F$15,IF(YEAR(NOW())-YEAR(D16)&lt;18,Geral!$G$15,Geral!$F$15)))</f>
        <v>0</v>
      </c>
      <c r="I16" s="41"/>
      <c r="J16" s="216"/>
      <c r="K16" s="42"/>
      <c r="L16" s="30">
        <f ca="1">IF(G16="","",IF(VLOOKUP(G16,Geral!$A$36:$C$68,3,FALSE)="&lt;=",IF(YEAR(NOW())-YEAR(D16)&gt;VLOOKUP(G16,Geral!$A$36:$B$68,2,FALSE),"Erro: categoria inválida para idade!",""),IF(VLOOKUP(G16,Geral!$A$36:$C$68,3,FALSE)="&gt;=",IF(YEAR(NOW())-YEAR(D16)&lt;VLOOKUP(G16,Geral!$A$36:$B$68,2,FALSE),"Erro: categoria inválida para idade!",""))))</f>
      </c>
      <c r="O16" t="str">
        <f>Geral!A42</f>
        <v>DMSub15</v>
      </c>
      <c r="Q16">
        <f>Simples!C18</f>
      </c>
    </row>
    <row r="17" spans="1:17" ht="13.5" thickBot="1">
      <c r="A17" s="222"/>
      <c r="B17" s="80"/>
      <c r="C17" s="79">
        <f>IF($B17="","",IF(_xlfn.IFERROR(VLOOKUP($B17,Federados!$A$2:$T$1703,2,FALSE),"")="","Cadastro não encontrado...digite aqui os dados e deixe o ID em branco",VLOOKUP($B17,Federados!$A$2:$T$1703,2,FALSE)))</f>
      </c>
      <c r="D17" s="77">
        <f>IF($B17="","",IF(_xlfn.IFERROR(VLOOKUP($B17,Federados!$A$2:$T$1703,18,FALSE),"")="","",VLOOKUP($B17,Federados!$A$2:$T$1703,18,FALSE)))</f>
      </c>
      <c r="E17" s="78">
        <f>IF($B17="","",IF(_xlfn.IFERROR(VLOOKUP($B17,Federados!$A$2:$T$1703,8,FALSE),"")="","",VLOOKUP($B17,Federados!$A$2:$T$1703,8,FALSE)))</f>
      </c>
      <c r="F17" s="78">
        <f>IF($B17="","",IF(_xlfn.IFERROR(VLOOKUP($B17,Federados!$A$2:$T$1703,13,FALSE),"")="","",VLOOKUP($B17,Federados!$A$2:$T$1703,13,FALSE)))</f>
      </c>
      <c r="G17" s="217"/>
      <c r="H17" s="29">
        <f ca="1">IF(C17="",0,IF(OR(G17=Geral!$A$29,G17=Geral!$A$30),Geral!$F$15,IF(YEAR(NOW())-YEAR(D17)&lt;18,Geral!$G$15,Geral!$F$15)))</f>
        <v>0</v>
      </c>
      <c r="I17" s="43"/>
      <c r="J17" s="220"/>
      <c r="K17" s="44"/>
      <c r="L17" s="30">
        <f ca="1">IF(G16="","",IF(VLOOKUP(G16,Geral!$A$36:$C$68,3,FALSE)="&lt;=",IF(YEAR(NOW())-YEAR(D17)&gt;VLOOKUP(G16,Geral!$A$36:$B$68,2,FALSE),"Erro: categoria inválida para idade!",""),IF(VLOOKUP(G16,Geral!$A$36:$C$68,3,FALSE)="&gt;=",IF(YEAR(NOW())-YEAR(D17)&lt;VLOOKUP(G16,Geral!$A$36:$B$68,2,FALSE),"Erro: categoria inválida para idade!",""))))</f>
      </c>
      <c r="O17" t="str">
        <f>Geral!A43</f>
        <v>DFSub15</v>
      </c>
      <c r="Q17">
        <f>Simples!C19</f>
      </c>
    </row>
    <row r="18" spans="1:17" ht="13.5" thickBot="1">
      <c r="A18" s="227">
        <f>A16+1</f>
        <v>5</v>
      </c>
      <c r="B18" s="80"/>
      <c r="C18" s="79">
        <f>IF($B18="","",IF(_xlfn.IFERROR(VLOOKUP($B18,Federados!$A$2:$T$1703,2,FALSE),"")="","Cadastro não encontrado...digite aqui os dados e deixe o ID em branco",VLOOKUP($B18,Federados!$A$2:$T$1703,2,FALSE)))</f>
      </c>
      <c r="D18" s="77">
        <f>IF($B18="","",IF(_xlfn.IFERROR(VLOOKUP($B18,Federados!$A$2:$T$1703,18,FALSE),"")="","",VLOOKUP($B18,Federados!$A$2:$T$1703,18,FALSE)))</f>
      </c>
      <c r="E18" s="78">
        <f>IF($B18="","",IF(_xlfn.IFERROR(VLOOKUP($B18,Federados!$A$2:$T$1703,8,FALSE),"")="","",VLOOKUP($B18,Federados!$A$2:$T$1703,8,FALSE)))</f>
      </c>
      <c r="F18" s="78">
        <f>IF($B18="","",IF(_xlfn.IFERROR(VLOOKUP($B18,Federados!$A$2:$T$1703,13,FALSE),"")="","",VLOOKUP($B18,Federados!$A$2:$T$1703,13,FALSE)))</f>
      </c>
      <c r="G18" s="216"/>
      <c r="H18" s="29">
        <f ca="1">IF(C18="",0,IF(OR(G18=Geral!$A$29,G18=Geral!$A$30),Geral!$F$15,IF(YEAR(NOW())-YEAR(D18)&lt;18,Geral!$G$15,Geral!$F$15)))</f>
        <v>0</v>
      </c>
      <c r="I18" s="41"/>
      <c r="J18" s="216"/>
      <c r="K18" s="42"/>
      <c r="L18" s="30">
        <f ca="1">IF(G18="","",IF(VLOOKUP(G18,Geral!$A$36:$C$68,3,FALSE)="&lt;=",IF(YEAR(NOW())-YEAR(D18)&gt;VLOOKUP(G18,Geral!$A$36:$B$68,2,FALSE),"Erro: categoria inválida para idade!",""),IF(VLOOKUP(G18,Geral!$A$36:$C$68,3,FALSE)="&gt;=",IF(YEAR(NOW())-YEAR(D18)&lt;VLOOKUP(G18,Geral!$A$36:$B$68,2,FALSE),"Erro: categoria inválida para idade!",""))))</f>
      </c>
      <c r="O18" t="str">
        <f>Geral!A44</f>
        <v>DXSub15</v>
      </c>
      <c r="Q18">
        <f>Simples!C20</f>
      </c>
    </row>
    <row r="19" spans="1:17" ht="13.5" thickBot="1">
      <c r="A19" s="222"/>
      <c r="B19" s="80"/>
      <c r="C19" s="79">
        <f>IF($B19="","",IF(_xlfn.IFERROR(VLOOKUP($B19,Federados!$A$2:$T$1703,2,FALSE),"")="","Cadastro não encontrado...digite aqui os dados e deixe o ID em branco",VLOOKUP($B19,Federados!$A$2:$T$1703,2,FALSE)))</f>
      </c>
      <c r="D19" s="77">
        <f>IF($B19="","",IF(_xlfn.IFERROR(VLOOKUP($B19,Federados!$A$2:$T$1703,18,FALSE),"")="","",VLOOKUP($B19,Federados!$A$2:$T$1703,18,FALSE)))</f>
      </c>
      <c r="E19" s="78">
        <f>IF($B19="","",IF(_xlfn.IFERROR(VLOOKUP($B19,Federados!$A$2:$T$1703,8,FALSE),"")="","",VLOOKUP($B19,Federados!$A$2:$T$1703,8,FALSE)))</f>
      </c>
      <c r="F19" s="78">
        <f>IF($B19="","",IF(_xlfn.IFERROR(VLOOKUP($B19,Federados!$A$2:$T$1703,13,FALSE),"")="","",VLOOKUP($B19,Federados!$A$2:$T$1703,13,FALSE)))</f>
      </c>
      <c r="G19" s="217"/>
      <c r="H19" s="29">
        <f ca="1">IF(C19="",0,IF(OR(G19=Geral!$A$29,G19=Geral!$A$30),Geral!$F$15,IF(YEAR(NOW())-YEAR(D19)&lt;18,Geral!$G$15,Geral!$F$15)))</f>
        <v>0</v>
      </c>
      <c r="I19" s="43"/>
      <c r="J19" s="220"/>
      <c r="K19" s="44"/>
      <c r="L19" s="30">
        <f ca="1">IF(G18="","",IF(VLOOKUP(G18,Geral!$A$36:$C$68,3,FALSE)="&lt;=",IF(YEAR(NOW())-YEAR(D19)&gt;VLOOKUP(G18,Geral!$A$36:$B$68,2,FALSE),"Erro: categoria inválida para idade!",""),IF(VLOOKUP(G18,Geral!$A$36:$C$68,3,FALSE)="&gt;=",IF(YEAR(NOW())-YEAR(D19)&lt;VLOOKUP(G18,Geral!$A$36:$B$68,2,FALSE),"Erro: categoria inválida para idade!",""))))</f>
      </c>
      <c r="O19" t="str">
        <f>Geral!A45</f>
        <v>DMSub17</v>
      </c>
      <c r="Q19">
        <f>Simples!C21</f>
      </c>
    </row>
    <row r="20" spans="1:17" ht="13.5" thickBot="1">
      <c r="A20" s="227">
        <f>A18+1</f>
        <v>6</v>
      </c>
      <c r="B20" s="80"/>
      <c r="C20" s="79">
        <f>IF($B20="","",IF(_xlfn.IFERROR(VLOOKUP($B20,Federados!$A$2:$T$1703,2,FALSE),"")="","Cadastro não encontrado...digite aqui os dados e deixe o ID em branco",VLOOKUP($B20,Federados!$A$2:$T$1703,2,FALSE)))</f>
      </c>
      <c r="D20" s="77">
        <f>IF($B20="","",IF(_xlfn.IFERROR(VLOOKUP($B20,Federados!$A$2:$T$1703,18,FALSE),"")="","",VLOOKUP($B20,Federados!$A$2:$T$1703,18,FALSE)))</f>
      </c>
      <c r="E20" s="78">
        <f>IF($B20="","",IF(_xlfn.IFERROR(VLOOKUP($B20,Federados!$A$2:$T$1703,8,FALSE),"")="","",VLOOKUP($B20,Federados!$A$2:$T$1703,8,FALSE)))</f>
      </c>
      <c r="F20" s="78">
        <f>IF($B20="","",IF(_xlfn.IFERROR(VLOOKUP($B20,Federados!$A$2:$T$1703,13,FALSE),"")="","",VLOOKUP($B20,Federados!$A$2:$T$1703,13,FALSE)))</f>
      </c>
      <c r="G20" s="216"/>
      <c r="H20" s="29">
        <f ca="1">IF(C20="",0,IF(OR(G20=Geral!$A$29,G20=Geral!$A$30),Geral!$F$15,IF(YEAR(NOW())-YEAR(D20)&lt;18,Geral!$G$15,Geral!$F$15)))</f>
        <v>0</v>
      </c>
      <c r="I20" s="41"/>
      <c r="J20" s="216"/>
      <c r="K20" s="45"/>
      <c r="L20" s="30">
        <f ca="1">IF(G20="","",IF(VLOOKUP(G20,Geral!$A$36:$C$68,3,FALSE)="&lt;=",IF(YEAR(NOW())-YEAR(D20)&gt;VLOOKUP(G20,Geral!$A$36:$B$68,2,FALSE),"Erro: categoria inválida para idade!",""),IF(VLOOKUP(G20,Geral!$A$36:$C$68,3,FALSE)="&gt;=",IF(YEAR(NOW())-YEAR(D20)&lt;VLOOKUP(G20,Geral!$A$36:$B$68,2,FALSE),"Erro: categoria inválida para idade!",""))))</f>
      </c>
      <c r="O20" t="str">
        <f>Geral!A46</f>
        <v>DFSub17</v>
      </c>
      <c r="Q20">
        <f>Simples!C22</f>
      </c>
    </row>
    <row r="21" spans="1:17" ht="13.5" thickBot="1">
      <c r="A21" s="222"/>
      <c r="B21" s="80"/>
      <c r="C21" s="79">
        <f>IF($B21="","",IF(_xlfn.IFERROR(VLOOKUP($B21,Federados!$A$2:$T$1703,2,FALSE),"")="","Cadastro não encontrado...digite aqui os dados e deixe o ID em branco",VLOOKUP($B21,Federados!$A$2:$T$1703,2,FALSE)))</f>
      </c>
      <c r="D21" s="77">
        <f>IF($B21="","",IF(_xlfn.IFERROR(VLOOKUP($B21,Federados!$A$2:$T$1703,18,FALSE),"")="","",VLOOKUP($B21,Federados!$A$2:$T$1703,18,FALSE)))</f>
      </c>
      <c r="E21" s="78">
        <f>IF($B21="","",IF(_xlfn.IFERROR(VLOOKUP($B21,Federados!$A$2:$T$1703,8,FALSE),"")="","",VLOOKUP($B21,Federados!$A$2:$T$1703,8,FALSE)))</f>
      </c>
      <c r="F21" s="78">
        <f>IF($B21="","",IF(_xlfn.IFERROR(VLOOKUP($B21,Federados!$A$2:$T$1703,13,FALSE),"")="","",VLOOKUP($B21,Federados!$A$2:$T$1703,13,FALSE)))</f>
      </c>
      <c r="G21" s="217"/>
      <c r="H21" s="29">
        <f ca="1">IF(C21="",0,IF(OR(G21=Geral!$A$29,G21=Geral!$A$30),Geral!$F$15,IF(YEAR(NOW())-YEAR(D21)&lt;18,Geral!$G$15,Geral!$F$15)))</f>
        <v>0</v>
      </c>
      <c r="I21" s="43"/>
      <c r="J21" s="220"/>
      <c r="K21" s="46"/>
      <c r="L21" s="30">
        <f ca="1">IF(G20="","",IF(VLOOKUP(G20,Geral!$A$36:$C$68,3,FALSE)="&lt;=",IF(YEAR(NOW())-YEAR(D21)&gt;VLOOKUP(G20,Geral!$A$36:$B$68,2,FALSE),"Erro: categoria inválida para idade!",""),IF(VLOOKUP(G20,Geral!$A$36:$C$68,3,FALSE)="&gt;=",IF(YEAR(NOW())-YEAR(D21)&lt;VLOOKUP(G20,Geral!$A$36:$B$68,2,FALSE),"Erro: categoria inválida para idade!",""))))</f>
      </c>
      <c r="O21" t="str">
        <f>Geral!A47</f>
        <v>DXSub17</v>
      </c>
      <c r="Q21">
        <f>Simples!C23</f>
      </c>
    </row>
    <row r="22" spans="1:17" ht="13.5" thickBot="1">
      <c r="A22" s="227">
        <f>A20+1</f>
        <v>7</v>
      </c>
      <c r="B22" s="80"/>
      <c r="C22" s="79">
        <f>IF($B22="","",IF(_xlfn.IFERROR(VLOOKUP($B22,Federados!$A$2:$T$1703,2,FALSE),"")="","Cadastro não encontrado...digite aqui os dados e deixe o ID em branco",VLOOKUP($B22,Federados!$A$2:$T$1703,2,FALSE)))</f>
      </c>
      <c r="D22" s="77">
        <f>IF($B22="","",IF(_xlfn.IFERROR(VLOOKUP($B22,Federados!$A$2:$T$1703,18,FALSE),"")="","",VLOOKUP($B22,Federados!$A$2:$T$1703,18,FALSE)))</f>
      </c>
      <c r="E22" s="78">
        <f>IF($B22="","",IF(_xlfn.IFERROR(VLOOKUP($B22,Federados!$A$2:$T$1703,8,FALSE),"")="","",VLOOKUP($B22,Federados!$A$2:$T$1703,8,FALSE)))</f>
      </c>
      <c r="F22" s="78">
        <f>IF($B22="","",IF(_xlfn.IFERROR(VLOOKUP($B22,Federados!$A$2:$T$1703,13,FALSE),"")="","",VLOOKUP($B22,Federados!$A$2:$T$1703,13,FALSE)))</f>
      </c>
      <c r="G22" s="216"/>
      <c r="H22" s="29">
        <f ca="1">IF(C22="",0,IF(OR(G22=Geral!$A$29,G22=Geral!$A$30),Geral!$F$15,IF(YEAR(NOW())-YEAR(D22)&lt;18,Geral!$G$15,Geral!$F$15)))</f>
        <v>0</v>
      </c>
      <c r="I22" s="41"/>
      <c r="J22" s="216"/>
      <c r="K22" s="45"/>
      <c r="L22" s="30">
        <f ca="1">IF(G22="","",IF(VLOOKUP(G22,Geral!$A$36:$C$68,3,FALSE)="&lt;=",IF(YEAR(NOW())-YEAR(D22)&gt;VLOOKUP(G22,Geral!$A$36:$B$68,2,FALSE),"Erro: categoria inválida para idade!",""),IF(VLOOKUP(G22,Geral!$A$36:$C$68,3,FALSE)="&gt;=",IF(YEAR(NOW())-YEAR(D22)&lt;VLOOKUP(G22,Geral!$A$36:$B$68,2,FALSE),"Erro: categoria inválida para idade!",""))))</f>
      </c>
      <c r="O22" t="str">
        <f>Geral!A48</f>
        <v>DMSub19</v>
      </c>
      <c r="Q22">
        <f>Simples!C24</f>
      </c>
    </row>
    <row r="23" spans="1:17" ht="13.5" thickBot="1">
      <c r="A23" s="222"/>
      <c r="B23" s="80"/>
      <c r="C23" s="79">
        <f>IF($B23="","",IF(_xlfn.IFERROR(VLOOKUP($B23,Federados!$A$2:$T$1703,2,FALSE),"")="","Cadastro não encontrado...digite aqui os dados e deixe o ID em branco",VLOOKUP($B23,Federados!$A$2:$T$1703,2,FALSE)))</f>
      </c>
      <c r="D23" s="77">
        <f>IF($B23="","",IF(_xlfn.IFERROR(VLOOKUP($B23,Federados!$A$2:$T$1703,18,FALSE),"")="","",VLOOKUP($B23,Federados!$A$2:$T$1703,18,FALSE)))</f>
      </c>
      <c r="E23" s="78">
        <f>IF($B23="","",IF(_xlfn.IFERROR(VLOOKUP($B23,Federados!$A$2:$T$1703,8,FALSE),"")="","",VLOOKUP($B23,Federados!$A$2:$T$1703,8,FALSE)))</f>
      </c>
      <c r="F23" s="78">
        <f>IF($B23="","",IF(_xlfn.IFERROR(VLOOKUP($B23,Federados!$A$2:$T$1703,13,FALSE),"")="","",VLOOKUP($B23,Federados!$A$2:$T$1703,13,FALSE)))</f>
      </c>
      <c r="G23" s="217"/>
      <c r="H23" s="29">
        <f ca="1">IF(C23="",0,IF(OR(G23=Geral!$A$29,G23=Geral!$A$30),Geral!$F$15,IF(YEAR(NOW())-YEAR(D23)&lt;18,Geral!$G$15,Geral!$F$15)))</f>
        <v>0</v>
      </c>
      <c r="I23" s="43"/>
      <c r="J23" s="220"/>
      <c r="K23" s="46"/>
      <c r="L23" s="30">
        <f ca="1">IF(G22="","",IF(VLOOKUP(G22,Geral!$A$36:$C$68,3,FALSE)="&lt;=",IF(YEAR(NOW())-YEAR(D23)&gt;VLOOKUP(G22,Geral!$A$36:$B$68,2,FALSE),"Erro: categoria inválida para idade!",""),IF(VLOOKUP(G22,Geral!$A$36:$C$68,3,FALSE)="&gt;=",IF(YEAR(NOW())-YEAR(D23)&lt;VLOOKUP(G22,Geral!$A$36:$B$68,2,FALSE),"Erro: categoria inválida para idade!",""))))</f>
      </c>
      <c r="O23" t="str">
        <f>Geral!A49</f>
        <v>DFSub19</v>
      </c>
      <c r="Q23">
        <f>Simples!C25</f>
      </c>
    </row>
    <row r="24" spans="1:17" ht="13.5" thickBot="1">
      <c r="A24" s="227">
        <f>A22+1</f>
        <v>8</v>
      </c>
      <c r="B24" s="80"/>
      <c r="C24" s="79">
        <f>IF($B24="","",IF(_xlfn.IFERROR(VLOOKUP($B24,Federados!$A$2:$T$1703,2,FALSE),"")="","Cadastro não encontrado...digite aqui os dados e deixe o ID em branco",VLOOKUP($B24,Federados!$A$2:$T$1703,2,FALSE)))</f>
      </c>
      <c r="D24" s="77">
        <f>IF($B24="","",IF(_xlfn.IFERROR(VLOOKUP($B24,Federados!$A$2:$T$1703,18,FALSE),"")="","",VLOOKUP($B24,Federados!$A$2:$T$1703,18,FALSE)))</f>
      </c>
      <c r="E24" s="78">
        <f>IF($B24="","",IF(_xlfn.IFERROR(VLOOKUP($B24,Federados!$A$2:$T$1703,8,FALSE),"")="","",VLOOKUP($B24,Federados!$A$2:$T$1703,8,FALSE)))</f>
      </c>
      <c r="F24" s="78">
        <f>IF($B24="","",IF(_xlfn.IFERROR(VLOOKUP($B24,Federados!$A$2:$T$1703,13,FALSE),"")="","",VLOOKUP($B24,Federados!$A$2:$T$1703,13,FALSE)))</f>
      </c>
      <c r="G24" s="216"/>
      <c r="H24" s="29">
        <f ca="1">IF(C24="",0,IF(OR(G24=Geral!$A$29,G24=Geral!$A$30),Geral!$F$15,IF(YEAR(NOW())-YEAR(D24)&lt;18,Geral!$G$15,Geral!$F$15)))</f>
        <v>0</v>
      </c>
      <c r="I24" s="41"/>
      <c r="J24" s="216"/>
      <c r="K24" s="45"/>
      <c r="L24" s="30">
        <f ca="1">IF(G24="","",IF(VLOOKUP(G24,Geral!$A$36:$C$68,3,FALSE)="&lt;=",IF(YEAR(NOW())-YEAR(D24)&gt;VLOOKUP(G24,Geral!$A$36:$B$68,2,FALSE),"Erro: categoria inválida para idade!",""),IF(VLOOKUP(G24,Geral!$A$36:$C$68,3,FALSE)="&gt;=",IF(YEAR(NOW())-YEAR(D24)&lt;VLOOKUP(G24,Geral!$A$36:$B$68,2,FALSE),"Erro: categoria inválida para idade!",""))))</f>
      </c>
      <c r="O24" t="str">
        <f>Geral!A50</f>
        <v>DXSub19</v>
      </c>
      <c r="Q24">
        <f>Simples!C26</f>
      </c>
    </row>
    <row r="25" spans="1:17" ht="13.5" thickBot="1">
      <c r="A25" s="222"/>
      <c r="B25" s="80"/>
      <c r="C25" s="79">
        <f>IF($B25="","",IF(_xlfn.IFERROR(VLOOKUP($B25,Federados!$A$2:$T$1703,2,FALSE),"")="","Cadastro não encontrado...digite aqui os dados e deixe o ID em branco",VLOOKUP($B25,Federados!$A$2:$T$1703,2,FALSE)))</f>
      </c>
      <c r="D25" s="77">
        <f>IF($B25="","",IF(_xlfn.IFERROR(VLOOKUP($B25,Federados!$A$2:$T$1703,18,FALSE),"")="","",VLOOKUP($B25,Federados!$A$2:$T$1703,18,FALSE)))</f>
      </c>
      <c r="E25" s="78">
        <f>IF($B25="","",IF(_xlfn.IFERROR(VLOOKUP($B25,Federados!$A$2:$T$1703,8,FALSE),"")="","",VLOOKUP($B25,Federados!$A$2:$T$1703,8,FALSE)))</f>
      </c>
      <c r="F25" s="78">
        <f>IF($B25="","",IF(_xlfn.IFERROR(VLOOKUP($B25,Federados!$A$2:$T$1703,13,FALSE),"")="","",VLOOKUP($B25,Federados!$A$2:$T$1703,13,FALSE)))</f>
      </c>
      <c r="G25" s="217"/>
      <c r="H25" s="29">
        <f ca="1">IF(C25="",0,IF(OR(G25=Geral!$A$29,G25=Geral!$A$30),Geral!$F$15,IF(YEAR(NOW())-YEAR(D25)&lt;18,Geral!$G$15,Geral!$F$15)))</f>
        <v>0</v>
      </c>
      <c r="I25" s="43"/>
      <c r="J25" s="220"/>
      <c r="K25" s="46"/>
      <c r="L25" s="30">
        <f ca="1">IF(G24="","",IF(VLOOKUP(G24,Geral!$A$36:$C$68,3,FALSE)="&lt;=",IF(YEAR(NOW())-YEAR(D25)&gt;VLOOKUP(G24,Geral!$A$36:$B$68,2,FALSE),"Erro: categoria inválida para idade!",""),IF(VLOOKUP(G24,Geral!$A$36:$C$68,3,FALSE)="&gt;=",IF(YEAR(NOW())-YEAR(D25)&lt;VLOOKUP(G24,Geral!$A$36:$B$68,2,FALSE),"Erro: categoria inválida para idade!",""))))</f>
      </c>
      <c r="O25" t="str">
        <f>Geral!A51</f>
        <v>DMC</v>
      </c>
      <c r="Q25">
        <f>Simples!C27</f>
      </c>
    </row>
    <row r="26" spans="1:17" ht="13.5" thickBot="1">
      <c r="A26" s="227">
        <f>A24+1</f>
        <v>9</v>
      </c>
      <c r="B26" s="80"/>
      <c r="C26" s="79">
        <f>IF($B26="","",IF(_xlfn.IFERROR(VLOOKUP($B26,Federados!$A$2:$T$1703,2,FALSE),"")="","Cadastro não encontrado...digite aqui os dados e deixe o ID em branco",VLOOKUP($B26,Federados!$A$2:$T$1703,2,FALSE)))</f>
      </c>
      <c r="D26" s="77">
        <f>IF($B26="","",IF(_xlfn.IFERROR(VLOOKUP($B26,Federados!$A$2:$T$1703,18,FALSE),"")="","",VLOOKUP($B26,Federados!$A$2:$T$1703,18,FALSE)))</f>
      </c>
      <c r="E26" s="78">
        <f>IF($B26="","",IF(_xlfn.IFERROR(VLOOKUP($B26,Federados!$A$2:$T$1703,8,FALSE),"")="","",VLOOKUP($B26,Federados!$A$2:$T$1703,8,FALSE)))</f>
      </c>
      <c r="F26" s="78">
        <f>IF($B26="","",IF(_xlfn.IFERROR(VLOOKUP($B26,Federados!$A$2:$T$1703,13,FALSE),"")="","",VLOOKUP($B26,Federados!$A$2:$T$1703,13,FALSE)))</f>
      </c>
      <c r="G26" s="216"/>
      <c r="H26" s="29">
        <f ca="1">IF(C26="",0,IF(OR(G26=Geral!$A$29,G26=Geral!$A$30),Geral!$F$15,IF(YEAR(NOW())-YEAR(D26)&lt;18,Geral!$G$15,Geral!$F$15)))</f>
        <v>0</v>
      </c>
      <c r="I26" s="41"/>
      <c r="J26" s="216"/>
      <c r="K26" s="45"/>
      <c r="L26" s="30">
        <f ca="1">IF(G26="","",IF(VLOOKUP(G26,Geral!$A$36:$C$68,3,FALSE)="&lt;=",IF(YEAR(NOW())-YEAR(D26)&gt;VLOOKUP(G26,Geral!$A$36:$B$68,2,FALSE),"Erro: categoria inválida para idade!",""),IF(VLOOKUP(G26,Geral!$A$36:$C$68,3,FALSE)="&gt;=",IF(YEAR(NOW())-YEAR(D26)&lt;VLOOKUP(G26,Geral!$A$36:$B$68,2,FALSE),"Erro: categoria inválida para idade!",""))))</f>
      </c>
      <c r="O26" t="str">
        <f>Geral!A52</f>
        <v>DFC</v>
      </c>
      <c r="Q26">
        <f>Simples!C28</f>
      </c>
    </row>
    <row r="27" spans="1:17" ht="13.5" thickBot="1">
      <c r="A27" s="222"/>
      <c r="B27" s="80"/>
      <c r="C27" s="79">
        <f>IF($B27="","",IF(_xlfn.IFERROR(VLOOKUP($B27,Federados!$A$2:$T$1703,2,FALSE),"")="","Cadastro não encontrado...digite aqui os dados e deixe o ID em branco",VLOOKUP($B27,Federados!$A$2:$T$1703,2,FALSE)))</f>
      </c>
      <c r="D27" s="77">
        <f>IF($B27="","",IF(_xlfn.IFERROR(VLOOKUP($B27,Federados!$A$2:$T$1703,18,FALSE),"")="","",VLOOKUP($B27,Federados!$A$2:$T$1703,18,FALSE)))</f>
      </c>
      <c r="E27" s="78">
        <f>IF($B27="","",IF(_xlfn.IFERROR(VLOOKUP($B27,Federados!$A$2:$T$1703,8,FALSE),"")="","",VLOOKUP($B27,Federados!$A$2:$T$1703,8,FALSE)))</f>
      </c>
      <c r="F27" s="78">
        <f>IF($B27="","",IF(_xlfn.IFERROR(VLOOKUP($B27,Federados!$A$2:$T$1703,13,FALSE),"")="","",VLOOKUP($B27,Federados!$A$2:$T$1703,13,FALSE)))</f>
      </c>
      <c r="G27" s="217"/>
      <c r="H27" s="29">
        <f ca="1">IF(C27="",0,IF(OR(G27=Geral!$A$29,G27=Geral!$A$30),Geral!$F$15,IF(YEAR(NOW())-YEAR(D27)&lt;18,Geral!$G$15,Geral!$F$15)))</f>
        <v>0</v>
      </c>
      <c r="I27" s="43"/>
      <c r="J27" s="220"/>
      <c r="K27" s="46"/>
      <c r="L27" s="30">
        <f ca="1">IF(G26="","",IF(VLOOKUP(G26,Geral!$A$36:$C$68,3,FALSE)="&lt;=",IF(YEAR(NOW())-YEAR(D27)&gt;VLOOKUP(G26,Geral!$A$36:$B$68,2,FALSE),"Erro: categoria inválida para idade!",""),IF(VLOOKUP(G26,Geral!$A$36:$C$68,3,FALSE)="&gt;=",IF(YEAR(NOW())-YEAR(D27)&lt;VLOOKUP(G26,Geral!$A$36:$B$68,2,FALSE),"Erro: categoria inválida para idade!",""))))</f>
      </c>
      <c r="O27" t="str">
        <f>Geral!A53</f>
        <v>DXC</v>
      </c>
      <c r="Q27">
        <f>Simples!C29</f>
      </c>
    </row>
    <row r="28" spans="1:17" ht="13.5" thickBot="1">
      <c r="A28" s="227">
        <f>A26+1</f>
        <v>10</v>
      </c>
      <c r="B28" s="80"/>
      <c r="C28" s="79">
        <f>IF($B28="","",IF(_xlfn.IFERROR(VLOOKUP($B28,Federados!$A$2:$T$1703,2,FALSE),"")="","Cadastro não encontrado...digite aqui os dados e deixe o ID em branco",VLOOKUP($B28,Federados!$A$2:$T$1703,2,FALSE)))</f>
      </c>
      <c r="D28" s="77">
        <f>IF($B28="","",IF(_xlfn.IFERROR(VLOOKUP($B28,Federados!$A$2:$T$1703,18,FALSE),"")="","",VLOOKUP($B28,Federados!$A$2:$T$1703,18,FALSE)))</f>
      </c>
      <c r="E28" s="78">
        <f>IF($B28="","",IF(_xlfn.IFERROR(VLOOKUP($B28,Federados!$A$2:$T$1703,8,FALSE),"")="","",VLOOKUP($B28,Federados!$A$2:$T$1703,8,FALSE)))</f>
      </c>
      <c r="F28" s="78">
        <f>IF($B28="","",IF(_xlfn.IFERROR(VLOOKUP($B28,Federados!$A$2:$T$1703,13,FALSE),"")="","",VLOOKUP($B28,Federados!$A$2:$T$1703,13,FALSE)))</f>
      </c>
      <c r="G28" s="216"/>
      <c r="H28" s="29">
        <f ca="1">IF(C28="",0,IF(OR(G28=Geral!$A$29,G28=Geral!$A$30),Geral!$F$15,IF(YEAR(NOW())-YEAR(D28)&lt;18,Geral!$G$15,Geral!$F$15)))</f>
        <v>0</v>
      </c>
      <c r="I28" s="41"/>
      <c r="J28" s="216"/>
      <c r="K28" s="45"/>
      <c r="L28" s="30">
        <f ca="1">IF(G28="","",IF(VLOOKUP(G28,Geral!$A$36:$C$68,3,FALSE)="&lt;=",IF(YEAR(NOW())-YEAR(D28)&gt;VLOOKUP(G28,Geral!$A$36:$B$68,2,FALSE),"Erro: categoria inválida para idade!",""),IF(VLOOKUP(G28,Geral!$A$36:$C$68,3,FALSE)="&gt;=",IF(YEAR(NOW())-YEAR(D28)&lt;VLOOKUP(G28,Geral!$A$36:$B$68,2,FALSE),"Erro: categoria inválida para idade!",""))))</f>
      </c>
      <c r="O28" t="str">
        <f>Geral!A54</f>
        <v>DMB</v>
      </c>
      <c r="Q28">
        <f>Simples!C30</f>
      </c>
    </row>
    <row r="29" spans="1:17" ht="13.5" thickBot="1">
      <c r="A29" s="222"/>
      <c r="B29" s="80"/>
      <c r="C29" s="79">
        <f>IF($B29="","",IF(_xlfn.IFERROR(VLOOKUP($B29,Federados!$A$2:$T$1703,2,FALSE),"")="","Cadastro não encontrado...digite aqui os dados e deixe o ID em branco",VLOOKUP($B29,Federados!$A$2:$T$1703,2,FALSE)))</f>
      </c>
      <c r="D29" s="77">
        <f>IF($B29="","",IF(_xlfn.IFERROR(VLOOKUP($B29,Federados!$A$2:$T$1703,18,FALSE),"")="","",VLOOKUP($B29,Federados!$A$2:$T$1703,18,FALSE)))</f>
      </c>
      <c r="E29" s="78">
        <f>IF($B29="","",IF(_xlfn.IFERROR(VLOOKUP($B29,Federados!$A$2:$T$1703,8,FALSE),"")="","",VLOOKUP($B29,Federados!$A$2:$T$1703,8,FALSE)))</f>
      </c>
      <c r="F29" s="78">
        <f>IF($B29="","",IF(_xlfn.IFERROR(VLOOKUP($B29,Federados!$A$2:$T$1703,13,FALSE),"")="","",VLOOKUP($B29,Federados!$A$2:$T$1703,13,FALSE)))</f>
      </c>
      <c r="G29" s="217"/>
      <c r="H29" s="29">
        <f ca="1">IF(C29="",0,IF(OR(G29=Geral!$A$29,G29=Geral!$A$30),Geral!$F$15,IF(YEAR(NOW())-YEAR(D29)&lt;18,Geral!$G$15,Geral!$F$15)))</f>
        <v>0</v>
      </c>
      <c r="I29" s="43"/>
      <c r="J29" s="220"/>
      <c r="K29" s="46"/>
      <c r="L29" s="30">
        <f ca="1">IF(G28="","",IF(VLOOKUP(G28,Geral!$A$36:$C$68,3,FALSE)="&lt;=",IF(YEAR(NOW())-YEAR(D29)&gt;VLOOKUP(G28,Geral!$A$36:$B$68,2,FALSE),"Erro: categoria inválida para idade!",""),IF(VLOOKUP(G28,Geral!$A$36:$C$68,3,FALSE)="&gt;=",IF(YEAR(NOW())-YEAR(D29)&lt;VLOOKUP(G28,Geral!$A$36:$B$68,2,FALSE),"Erro: categoria inválida para idade!",""))))</f>
      </c>
      <c r="O29" t="str">
        <f>Geral!A55</f>
        <v>DFB</v>
      </c>
      <c r="Q29">
        <f>Simples!C31</f>
      </c>
    </row>
    <row r="30" spans="1:17" ht="13.5" thickBot="1">
      <c r="A30" s="227">
        <f>A28+1</f>
        <v>11</v>
      </c>
      <c r="B30" s="80"/>
      <c r="C30" s="79">
        <f>IF($B30="","",IF(_xlfn.IFERROR(VLOOKUP($B30,Federados!$A$2:$T$1703,2,FALSE),"")="","Cadastro não encontrado...digite aqui os dados e deixe o ID em branco",VLOOKUP($B30,Federados!$A$2:$T$1703,2,FALSE)))</f>
      </c>
      <c r="D30" s="77">
        <f>IF($B30="","",IF(_xlfn.IFERROR(VLOOKUP($B30,Federados!$A$2:$T$1703,18,FALSE),"")="","",VLOOKUP($B30,Federados!$A$2:$T$1703,18,FALSE)))</f>
      </c>
      <c r="E30" s="78">
        <f>IF($B30="","",IF(_xlfn.IFERROR(VLOOKUP($B30,Federados!$A$2:$T$1703,8,FALSE),"")="","",VLOOKUP($B30,Federados!$A$2:$T$1703,8,FALSE)))</f>
      </c>
      <c r="F30" s="78">
        <f>IF($B30="","",IF(_xlfn.IFERROR(VLOOKUP($B30,Federados!$A$2:$T$1703,13,FALSE),"")="","",VLOOKUP($B30,Federados!$A$2:$T$1703,13,FALSE)))</f>
      </c>
      <c r="G30" s="216"/>
      <c r="H30" s="29">
        <f ca="1">IF(C30="",0,IF(OR(G30=Geral!$A$29,G30=Geral!$A$30),Geral!$F$15,IF(YEAR(NOW())-YEAR(D30)&lt;18,Geral!$G$15,Geral!$F$15)))</f>
        <v>0</v>
      </c>
      <c r="I30" s="41"/>
      <c r="J30" s="216"/>
      <c r="K30" s="45"/>
      <c r="L30" s="30">
        <f ca="1">IF(G30="","",IF(VLOOKUP(G30,Geral!$A$36:$C$68,3,FALSE)="&lt;=",IF(YEAR(NOW())-YEAR(D30)&gt;VLOOKUP(G30,Geral!$A$36:$B$68,2,FALSE),"Erro: categoria inválida para idade!",""),IF(VLOOKUP(G30,Geral!$A$36:$C$68,3,FALSE)="&gt;=",IF(YEAR(NOW())-YEAR(D30)&lt;VLOOKUP(G30,Geral!$A$36:$B$68,2,FALSE),"Erro: categoria inválida para idade!",""))))</f>
      </c>
      <c r="O30" t="str">
        <f>Geral!A56</f>
        <v>DXB</v>
      </c>
      <c r="Q30">
        <f>Simples!C32</f>
      </c>
    </row>
    <row r="31" spans="1:17" ht="13.5" thickBot="1">
      <c r="A31" s="222"/>
      <c r="B31" s="80"/>
      <c r="C31" s="79">
        <f>IF($B31="","",IF(_xlfn.IFERROR(VLOOKUP($B31,Federados!$A$2:$T$1703,2,FALSE),"")="","Cadastro não encontrado...digite aqui os dados e deixe o ID em branco",VLOOKUP($B31,Federados!$A$2:$T$1703,2,FALSE)))</f>
      </c>
      <c r="D31" s="77">
        <f>IF($B31="","",IF(_xlfn.IFERROR(VLOOKUP($B31,Federados!$A$2:$T$1703,18,FALSE),"")="","",VLOOKUP($B31,Federados!$A$2:$T$1703,18,FALSE)))</f>
      </c>
      <c r="E31" s="78">
        <f>IF($B31="","",IF(_xlfn.IFERROR(VLOOKUP($B31,Federados!$A$2:$T$1703,8,FALSE),"")="","",VLOOKUP($B31,Federados!$A$2:$T$1703,8,FALSE)))</f>
      </c>
      <c r="F31" s="78">
        <f>IF($B31="","",IF(_xlfn.IFERROR(VLOOKUP($B31,Federados!$A$2:$T$1703,13,FALSE),"")="","",VLOOKUP($B31,Federados!$A$2:$T$1703,13,FALSE)))</f>
      </c>
      <c r="G31" s="217"/>
      <c r="H31" s="29">
        <f ca="1">IF(C31="",0,IF(OR(G31=Geral!$A$29,G31=Geral!$A$30),Geral!$F$15,IF(YEAR(NOW())-YEAR(D31)&lt;18,Geral!$G$15,Geral!$F$15)))</f>
        <v>0</v>
      </c>
      <c r="I31" s="43"/>
      <c r="J31" s="220"/>
      <c r="K31" s="46"/>
      <c r="L31" s="30">
        <f ca="1">IF(G30="","",IF(VLOOKUP(G30,Geral!$A$36:$C$68,3,FALSE)="&lt;=",IF(YEAR(NOW())-YEAR(D31)&gt;VLOOKUP(G30,Geral!$A$36:$B$68,2,FALSE),"Erro: categoria inválida para idade!",""),IF(VLOOKUP(G30,Geral!$A$36:$C$68,3,FALSE)="&gt;=",IF(YEAR(NOW())-YEAR(D31)&lt;VLOOKUP(G30,Geral!$A$36:$B$68,2,FALSE),"Erro: categoria inválida para idade!",""))))</f>
      </c>
      <c r="O31" t="str">
        <f>Geral!A57</f>
        <v>DMA</v>
      </c>
      <c r="Q31">
        <f>Simples!C33</f>
      </c>
    </row>
    <row r="32" spans="1:17" ht="13.5" thickBot="1">
      <c r="A32" s="227">
        <f>A30+1</f>
        <v>12</v>
      </c>
      <c r="B32" s="80"/>
      <c r="C32" s="79">
        <f>IF($B32="","",IF(_xlfn.IFERROR(VLOOKUP($B32,Federados!$A$2:$T$1703,2,FALSE),"")="","Cadastro não encontrado...digite aqui os dados e deixe o ID em branco",VLOOKUP($B32,Federados!$A$2:$T$1703,2,FALSE)))</f>
      </c>
      <c r="D32" s="77">
        <f>IF($B32="","",IF(_xlfn.IFERROR(VLOOKUP($B32,Federados!$A$2:$T$1703,18,FALSE),"")="","",VLOOKUP($B32,Federados!$A$2:$T$1703,18,FALSE)))</f>
      </c>
      <c r="E32" s="78">
        <f>IF($B32="","",IF(_xlfn.IFERROR(VLOOKUP($B32,Federados!$A$2:$T$1703,8,FALSE),"")="","",VLOOKUP($B32,Federados!$A$2:$T$1703,8,FALSE)))</f>
      </c>
      <c r="F32" s="78">
        <f>IF($B32="","",IF(_xlfn.IFERROR(VLOOKUP($B32,Federados!$A$2:$T$1703,13,FALSE),"")="","",VLOOKUP($B32,Federados!$A$2:$T$1703,13,FALSE)))</f>
      </c>
      <c r="G32" s="216"/>
      <c r="H32" s="29">
        <f ca="1">IF(C32="",0,IF(OR(G32=Geral!$A$29,G32=Geral!$A$30),Geral!$F$15,IF(YEAR(NOW())-YEAR(D32)&lt;18,Geral!$G$15,Geral!$F$15)))</f>
        <v>0</v>
      </c>
      <c r="I32" s="41"/>
      <c r="J32" s="216"/>
      <c r="K32" s="45"/>
      <c r="L32" s="30">
        <f ca="1">IF(G32="","",IF(VLOOKUP(G32,Geral!$A$36:$C$68,3,FALSE)="&lt;=",IF(YEAR(NOW())-YEAR(D32)&gt;VLOOKUP(G32,Geral!$A$36:$B$68,2,FALSE),"Erro: categoria inválida para idade!",""),IF(VLOOKUP(G32,Geral!$A$36:$C$68,3,FALSE)="&gt;=",IF(YEAR(NOW())-YEAR(D32)&lt;VLOOKUP(G32,Geral!$A$36:$B$68,2,FALSE),"Erro: categoria inválida para idade!",""))))</f>
      </c>
      <c r="O32" t="str">
        <f>Geral!A58</f>
        <v>DFA</v>
      </c>
      <c r="Q32">
        <f>Simples!C34</f>
      </c>
    </row>
    <row r="33" spans="1:17" ht="13.5" thickBot="1">
      <c r="A33" s="222"/>
      <c r="B33" s="80"/>
      <c r="C33" s="79">
        <f>IF($B33="","",IF(_xlfn.IFERROR(VLOOKUP($B33,Federados!$A$2:$T$1703,2,FALSE),"")="","Cadastro não encontrado...digite aqui os dados e deixe o ID em branco",VLOOKUP($B33,Federados!$A$2:$T$1703,2,FALSE)))</f>
      </c>
      <c r="D33" s="77">
        <f>IF($B33="","",IF(_xlfn.IFERROR(VLOOKUP($B33,Federados!$A$2:$T$1703,18,FALSE),"")="","",VLOOKUP($B33,Federados!$A$2:$T$1703,18,FALSE)))</f>
      </c>
      <c r="E33" s="78">
        <f>IF($B33="","",IF(_xlfn.IFERROR(VLOOKUP($B33,Federados!$A$2:$T$1703,8,FALSE),"")="","",VLOOKUP($B33,Federados!$A$2:$T$1703,8,FALSE)))</f>
      </c>
      <c r="F33" s="78">
        <f>IF($B33="","",IF(_xlfn.IFERROR(VLOOKUP($B33,Federados!$A$2:$T$1703,13,FALSE),"")="","",VLOOKUP($B33,Federados!$A$2:$T$1703,13,FALSE)))</f>
      </c>
      <c r="G33" s="217"/>
      <c r="H33" s="29">
        <f ca="1">IF(C33="",0,IF(OR(G33=Geral!$A$29,G33=Geral!$A$30),Geral!$F$15,IF(YEAR(NOW())-YEAR(D33)&lt;18,Geral!$G$15,Geral!$F$15)))</f>
        <v>0</v>
      </c>
      <c r="I33" s="43"/>
      <c r="J33" s="220"/>
      <c r="K33" s="46"/>
      <c r="L33" s="30">
        <f ca="1">IF(G32="","",IF(VLOOKUP(G32,Geral!$A$36:$C$68,3,FALSE)="&lt;=",IF(YEAR(NOW())-YEAR(D33)&gt;VLOOKUP(G32,Geral!$A$36:$B$68,2,FALSE),"Erro: categoria inválida para idade!",""),IF(VLOOKUP(G32,Geral!$A$36:$C$68,3,FALSE)="&gt;=",IF(YEAR(NOW())-YEAR(D33)&lt;VLOOKUP(G32,Geral!$A$36:$B$68,2,FALSE),"Erro: categoria inválida para idade!",""))))</f>
      </c>
      <c r="O33" t="str">
        <f>Geral!A59</f>
        <v>DXA</v>
      </c>
      <c r="Q33">
        <f>Simples!C35</f>
      </c>
    </row>
    <row r="34" spans="1:17" ht="13.5" thickBot="1">
      <c r="A34" s="227">
        <f>A32+1</f>
        <v>13</v>
      </c>
      <c r="B34" s="80"/>
      <c r="C34" s="79">
        <f>IF($B34="","",IF(_xlfn.IFERROR(VLOOKUP($B34,Federados!$A$2:$T$1703,2,FALSE),"")="","Cadastro não encontrado...digite aqui os dados e deixe o ID em branco",VLOOKUP($B34,Federados!$A$2:$T$1703,2,FALSE)))</f>
      </c>
      <c r="D34" s="77">
        <f>IF($B34="","",IF(_xlfn.IFERROR(VLOOKUP($B34,Federados!$A$2:$T$1703,18,FALSE),"")="","",VLOOKUP($B34,Federados!$A$2:$T$1703,18,FALSE)))</f>
      </c>
      <c r="E34" s="78">
        <f>IF($B34="","",IF(_xlfn.IFERROR(VLOOKUP($B34,Federados!$A$2:$T$1703,8,FALSE),"")="","",VLOOKUP($B34,Federados!$A$2:$T$1703,8,FALSE)))</f>
      </c>
      <c r="F34" s="78">
        <f>IF($B34="","",IF(_xlfn.IFERROR(VLOOKUP($B34,Federados!$A$2:$T$1703,13,FALSE),"")="","",VLOOKUP($B34,Federados!$A$2:$T$1703,13,FALSE)))</f>
      </c>
      <c r="G34" s="216"/>
      <c r="H34" s="29">
        <f ca="1">IF(C34="",0,IF(OR(G34=Geral!$A$29,G34=Geral!$A$30),Geral!$F$15,IF(YEAR(NOW())-YEAR(D34)&lt;18,Geral!$G$15,Geral!$F$15)))</f>
        <v>0</v>
      </c>
      <c r="I34" s="41"/>
      <c r="J34" s="216"/>
      <c r="K34" s="45"/>
      <c r="L34" s="30">
        <f ca="1">IF(G34="","",IF(VLOOKUP(G34,Geral!$A$36:$C$68,3,FALSE)="&lt;=",IF(YEAR(NOW())-YEAR(D34)&gt;VLOOKUP(G34,Geral!$A$36:$B$68,2,FALSE),"Erro: categoria inválida para idade!",""),IF(VLOOKUP(G34,Geral!$A$36:$C$68,3,FALSE)="&gt;=",IF(YEAR(NOW())-YEAR(D34)&lt;VLOOKUP(G34,Geral!$A$36:$B$68,2,FALSE),"Erro: categoria inválida para idade!",""))))</f>
      </c>
      <c r="O34" t="str">
        <f>Geral!A60</f>
        <v>DMP</v>
      </c>
      <c r="Q34">
        <f>Simples!C36</f>
      </c>
    </row>
    <row r="35" spans="1:17" ht="13.5" thickBot="1">
      <c r="A35" s="222"/>
      <c r="B35" s="80"/>
      <c r="C35" s="79">
        <f>IF($B35="","",IF(_xlfn.IFERROR(VLOOKUP($B35,Federados!$A$2:$T$1703,2,FALSE),"")="","Cadastro não encontrado...digite aqui os dados e deixe o ID em branco",VLOOKUP($B35,Federados!$A$2:$T$1703,2,FALSE)))</f>
      </c>
      <c r="D35" s="77">
        <f>IF($B35="","",IF(_xlfn.IFERROR(VLOOKUP($B35,Federados!$A$2:$T$1703,18,FALSE),"")="","",VLOOKUP($B35,Federados!$A$2:$T$1703,18,FALSE)))</f>
      </c>
      <c r="E35" s="78">
        <f>IF($B35="","",IF(_xlfn.IFERROR(VLOOKUP($B35,Federados!$A$2:$T$1703,8,FALSE),"")="","",VLOOKUP($B35,Federados!$A$2:$T$1703,8,FALSE)))</f>
      </c>
      <c r="F35" s="78">
        <f>IF($B35="","",IF(_xlfn.IFERROR(VLOOKUP($B35,Federados!$A$2:$T$1703,13,FALSE),"")="","",VLOOKUP($B35,Federados!$A$2:$T$1703,13,FALSE)))</f>
      </c>
      <c r="G35" s="217"/>
      <c r="H35" s="29">
        <f ca="1">IF(C35="",0,IF(OR(G35=Geral!$A$29,G35=Geral!$A$30),Geral!$F$15,IF(YEAR(NOW())-YEAR(D35)&lt;18,Geral!$G$15,Geral!$F$15)))</f>
        <v>0</v>
      </c>
      <c r="I35" s="43"/>
      <c r="J35" s="220"/>
      <c r="K35" s="46"/>
      <c r="L35" s="30">
        <f ca="1">IF(G34="","",IF(VLOOKUP(G34,Geral!$A$36:$C$68,3,FALSE)="&lt;=",IF(YEAR(NOW())-YEAR(D35)&gt;VLOOKUP(G34,Geral!$A$36:$B$68,2,FALSE),"Erro: categoria inválida para idade!",""),IF(VLOOKUP(G34,Geral!$A$36:$C$68,3,FALSE)="&gt;=",IF(YEAR(NOW())-YEAR(D35)&lt;VLOOKUP(G34,Geral!$A$36:$B$68,2,FALSE),"Erro: categoria inválida para idade!",""))))</f>
      </c>
      <c r="O35" t="str">
        <f>Geral!A61</f>
        <v>DFP</v>
      </c>
      <c r="Q35">
        <f>Simples!C37</f>
      </c>
    </row>
    <row r="36" spans="1:17" ht="13.5" thickBot="1">
      <c r="A36" s="227">
        <f>A34+1</f>
        <v>14</v>
      </c>
      <c r="B36" s="80"/>
      <c r="C36" s="79">
        <f>IF($B36="","",IF(_xlfn.IFERROR(VLOOKUP($B36,Federados!$A$2:$T$1703,2,FALSE),"")="","Cadastro não encontrado...digite aqui os dados e deixe o ID em branco",VLOOKUP($B36,Federados!$A$2:$T$1703,2,FALSE)))</f>
      </c>
      <c r="D36" s="77">
        <f>IF($B36="","",IF(_xlfn.IFERROR(VLOOKUP($B36,Federados!$A$2:$T$1703,18,FALSE),"")="","",VLOOKUP($B36,Federados!$A$2:$T$1703,18,FALSE)))</f>
      </c>
      <c r="E36" s="78">
        <f>IF($B36="","",IF(_xlfn.IFERROR(VLOOKUP($B36,Federados!$A$2:$T$1703,8,FALSE),"")="","",VLOOKUP($B36,Federados!$A$2:$T$1703,8,FALSE)))</f>
      </c>
      <c r="F36" s="78">
        <f>IF($B36="","",IF(_xlfn.IFERROR(VLOOKUP($B36,Federados!$A$2:$T$1703,13,FALSE),"")="","",VLOOKUP($B36,Federados!$A$2:$T$1703,13,FALSE)))</f>
      </c>
      <c r="G36" s="216"/>
      <c r="H36" s="29">
        <f ca="1">IF(C36="",0,IF(OR(G36=Geral!$A$29,G36=Geral!$A$30),Geral!$F$15,IF(YEAR(NOW())-YEAR(D36)&lt;18,Geral!$G$15,Geral!$F$15)))</f>
        <v>0</v>
      </c>
      <c r="I36" s="41"/>
      <c r="J36" s="216"/>
      <c r="K36" s="45"/>
      <c r="L36" s="30">
        <f ca="1">IF(G36="","",IF(VLOOKUP(G36,Geral!$A$36:$C$68,3,FALSE)="&lt;=",IF(YEAR(NOW())-YEAR(D36)&gt;VLOOKUP(G36,Geral!$A$36:$B$68,2,FALSE),"Erro: categoria inválida para idade!",""),IF(VLOOKUP(G36,Geral!$A$36:$C$68,3,FALSE)="&gt;=",IF(YEAR(NOW())-YEAR(D36)&lt;VLOOKUP(G36,Geral!$A$36:$B$68,2,FALSE),"Erro: categoria inválida para idade!",""))))</f>
      </c>
      <c r="O36" t="str">
        <f>Geral!A62</f>
        <v>DXP</v>
      </c>
      <c r="Q36">
        <f>Simples!C38</f>
      </c>
    </row>
    <row r="37" spans="1:17" ht="13.5" thickBot="1">
      <c r="A37" s="222"/>
      <c r="B37" s="80"/>
      <c r="C37" s="79">
        <f>IF($B37="","",IF(_xlfn.IFERROR(VLOOKUP($B37,Federados!$A$2:$T$1703,2,FALSE),"")="","Cadastro não encontrado...digite aqui os dados e deixe o ID em branco",VLOOKUP($B37,Federados!$A$2:$T$1703,2,FALSE)))</f>
      </c>
      <c r="D37" s="77">
        <f>IF($B37="","",IF(_xlfn.IFERROR(VLOOKUP($B37,Federados!$A$2:$T$1703,18,FALSE),"")="","",VLOOKUP($B37,Federados!$A$2:$T$1703,18,FALSE)))</f>
      </c>
      <c r="E37" s="78">
        <f>IF($B37="","",IF(_xlfn.IFERROR(VLOOKUP($B37,Federados!$A$2:$T$1703,8,FALSE),"")="","",VLOOKUP($B37,Federados!$A$2:$T$1703,8,FALSE)))</f>
      </c>
      <c r="F37" s="78">
        <f>IF($B37="","",IF(_xlfn.IFERROR(VLOOKUP($B37,Federados!$A$2:$T$1703,13,FALSE),"")="","",VLOOKUP($B37,Federados!$A$2:$T$1703,13,FALSE)))</f>
      </c>
      <c r="G37" s="217"/>
      <c r="H37" s="29">
        <f ca="1">IF(C37="",0,IF(OR(G37=Geral!$A$29,G37=Geral!$A$30),Geral!$F$15,IF(YEAR(NOW())-YEAR(D37)&lt;18,Geral!$G$15,Geral!$F$15)))</f>
        <v>0</v>
      </c>
      <c r="I37" s="43"/>
      <c r="J37" s="220"/>
      <c r="K37" s="46"/>
      <c r="L37" s="30">
        <f ca="1">IF(G36="","",IF(VLOOKUP(G36,Geral!$A$36:$C$68,3,FALSE)="&lt;=",IF(YEAR(NOW())-YEAR(D37)&gt;VLOOKUP(G36,Geral!$A$36:$B$68,2,FALSE),"Erro: categoria inválida para idade!",""),IF(VLOOKUP(G36,Geral!$A$36:$C$68,3,FALSE)="&gt;=",IF(YEAR(NOW())-YEAR(D37)&lt;VLOOKUP(G36,Geral!$A$36:$B$68,2,FALSE),"Erro: categoria inválida para idade!",""))))</f>
      </c>
      <c r="O37" t="str">
        <f>Geral!A63</f>
        <v>DMSenior</v>
      </c>
      <c r="Q37">
        <f>Simples!C39</f>
      </c>
    </row>
    <row r="38" spans="1:15" ht="13.5" thickBot="1">
      <c r="A38" s="227">
        <f>A36+1</f>
        <v>15</v>
      </c>
      <c r="B38" s="80"/>
      <c r="C38" s="79">
        <f>IF($B38="","",IF(_xlfn.IFERROR(VLOOKUP($B38,Federados!$A$2:$T$1703,2,FALSE),"")="","Cadastro não encontrado...digite aqui os dados e deixe o ID em branco",VLOOKUP($B38,Federados!$A$2:$T$1703,2,FALSE)))</f>
      </c>
      <c r="D38" s="77">
        <f>IF($B38="","",IF(_xlfn.IFERROR(VLOOKUP($B38,Federados!$A$2:$T$1703,18,FALSE),"")="","",VLOOKUP($B38,Federados!$A$2:$T$1703,18,FALSE)))</f>
      </c>
      <c r="E38" s="78">
        <f>IF($B38="","",IF(_xlfn.IFERROR(VLOOKUP($B38,Federados!$A$2:$T$1703,8,FALSE),"")="","",VLOOKUP($B38,Federados!$A$2:$T$1703,8,FALSE)))</f>
      </c>
      <c r="F38" s="78">
        <f>IF($B38="","",IF(_xlfn.IFERROR(VLOOKUP($B38,Federados!$A$2:$T$1703,13,FALSE),"")="","",VLOOKUP($B38,Federados!$A$2:$T$1703,13,FALSE)))</f>
      </c>
      <c r="G38" s="216"/>
      <c r="H38" s="29">
        <f ca="1">IF(C38="",0,IF(OR(G38=Geral!$A$29,G38=Geral!$A$30),Geral!$F$15,IF(YEAR(NOW())-YEAR(D38)&lt;18,Geral!$G$15,Geral!$F$15)))</f>
        <v>0</v>
      </c>
      <c r="I38" s="41"/>
      <c r="J38" s="216"/>
      <c r="K38" s="45"/>
      <c r="L38" s="30">
        <f ca="1">IF(G38="","",IF(VLOOKUP(G38,Geral!$A$36:$C$68,3,FALSE)="&lt;=",IF(YEAR(NOW())-YEAR(D38)&gt;VLOOKUP(G38,Geral!$A$36:$B$68,2,FALSE),"Erro: categoria inválida para idade!",""),IF(VLOOKUP(G38,Geral!$A$36:$C$68,3,FALSE)="&gt;=",IF(YEAR(NOW())-YEAR(D38)&lt;VLOOKUP(G38,Geral!$A$36:$B$68,2,FALSE),"Erro: categoria inválida para idade!",""))))</f>
      </c>
      <c r="O38" t="str">
        <f>Geral!A64</f>
        <v>DFSenior</v>
      </c>
    </row>
    <row r="39" spans="1:15" ht="13.5" thickBot="1">
      <c r="A39" s="222"/>
      <c r="B39" s="80"/>
      <c r="C39" s="79">
        <f>IF($B39="","",IF(_xlfn.IFERROR(VLOOKUP($B39,Federados!$A$2:$T$1703,2,FALSE),"")="","Cadastro não encontrado...digite aqui os dados e deixe o ID em branco",VLOOKUP($B39,Federados!$A$2:$T$1703,2,FALSE)))</f>
      </c>
      <c r="D39" s="77">
        <f>IF($B39="","",IF(_xlfn.IFERROR(VLOOKUP($B39,Federados!$A$2:$T$1703,18,FALSE),"")="","",VLOOKUP($B39,Federados!$A$2:$T$1703,18,FALSE)))</f>
      </c>
      <c r="E39" s="78">
        <f>IF($B39="","",IF(_xlfn.IFERROR(VLOOKUP($B39,Federados!$A$2:$T$1703,8,FALSE),"")="","",VLOOKUP($B39,Federados!$A$2:$T$1703,8,FALSE)))</f>
      </c>
      <c r="F39" s="78">
        <f>IF($B39="","",IF(_xlfn.IFERROR(VLOOKUP($B39,Federados!$A$2:$T$1703,13,FALSE),"")="","",VLOOKUP($B39,Federados!$A$2:$T$1703,13,FALSE)))</f>
      </c>
      <c r="G39" s="217"/>
      <c r="H39" s="29">
        <f ca="1">IF(C39="",0,IF(OR(G39=Geral!$A$29,G39=Geral!$A$30),Geral!$F$15,IF(YEAR(NOW())-YEAR(D39)&lt;18,Geral!$G$15,Geral!$F$15)))</f>
        <v>0</v>
      </c>
      <c r="I39" s="43"/>
      <c r="J39" s="220"/>
      <c r="K39" s="46"/>
      <c r="L39" s="30">
        <f ca="1">IF(G38="","",IF(VLOOKUP(G38,Geral!$A$36:$C$68,3,FALSE)="&lt;=",IF(YEAR(NOW())-YEAR(D39)&gt;VLOOKUP(G38,Geral!$A$36:$B$68,2,FALSE),"Erro: categoria inválida para idade!",""),IF(VLOOKUP(G38,Geral!$A$36:$C$68,3,FALSE)="&gt;=",IF(YEAR(NOW())-YEAR(D39)&lt;VLOOKUP(G38,Geral!$A$36:$B$68,2,FALSE),"Erro: categoria inválida para idade!",""))))</f>
      </c>
      <c r="O39" t="str">
        <f>Geral!A65</f>
        <v>DXSenior</v>
      </c>
    </row>
    <row r="40" spans="1:15" ht="13.5" thickBot="1">
      <c r="A40" s="10"/>
      <c r="B40" s="81"/>
      <c r="C40" s="224" t="s">
        <v>91</v>
      </c>
      <c r="D40" s="225"/>
      <c r="E40" s="24">
        <f>COUNTA(C10:C39)</f>
        <v>30</v>
      </c>
      <c r="F40" s="224" t="s">
        <v>90</v>
      </c>
      <c r="G40" s="226"/>
      <c r="H40" s="28">
        <f>SUM(H10:H39)</f>
        <v>0</v>
      </c>
      <c r="I40" s="228"/>
      <c r="J40" s="228"/>
      <c r="K40" s="228"/>
      <c r="L40" s="228"/>
      <c r="O40" t="str">
        <f>Geral!A66</f>
        <v>DMVeterano</v>
      </c>
    </row>
    <row r="41" spans="1:15" ht="12.75">
      <c r="A41" s="1"/>
      <c r="B41" s="1"/>
      <c r="C41" s="6"/>
      <c r="D41" s="3"/>
      <c r="E41" s="3"/>
      <c r="F41" s="3"/>
      <c r="G41" s="3"/>
      <c r="H41" s="3"/>
      <c r="I41" s="7"/>
      <c r="J41" s="3"/>
      <c r="K41" s="1"/>
      <c r="O41" t="str">
        <f>Geral!A67</f>
        <v>DFVeterano</v>
      </c>
    </row>
    <row r="42" spans="1:15" ht="54.75" customHeight="1">
      <c r="A42" s="2"/>
      <c r="B42" s="1"/>
      <c r="C42" s="201" t="s">
        <v>104</v>
      </c>
      <c r="D42" s="201"/>
      <c r="E42" s="201"/>
      <c r="F42" s="201"/>
      <c r="G42" s="201"/>
      <c r="H42" s="201"/>
      <c r="I42" s="201"/>
      <c r="J42" s="201"/>
      <c r="K42" s="201"/>
      <c r="L42" s="201"/>
      <c r="O42" t="str">
        <f>Geral!A68</f>
        <v>DXVeterano</v>
      </c>
    </row>
    <row r="43" spans="1:11" ht="12.75">
      <c r="A43" s="2"/>
      <c r="B43" s="2"/>
      <c r="C43" s="2"/>
      <c r="D43" s="2"/>
      <c r="E43" s="2"/>
      <c r="F43" s="2"/>
      <c r="G43" s="2"/>
      <c r="H43" s="2"/>
      <c r="I43" s="2"/>
      <c r="J43" s="2"/>
      <c r="K43" s="2"/>
    </row>
    <row r="44" ht="12.75">
      <c r="B44" s="2"/>
    </row>
  </sheetData>
  <sheetProtection password="DFE9" sheet="1"/>
  <mergeCells count="63">
    <mergeCell ref="B8:B9"/>
    <mergeCell ref="J38:J39"/>
    <mergeCell ref="D1:L1"/>
    <mergeCell ref="D2:L3"/>
    <mergeCell ref="D4:L4"/>
    <mergeCell ref="E5:L5"/>
    <mergeCell ref="J26:J27"/>
    <mergeCell ref="J28:J29"/>
    <mergeCell ref="J30:J31"/>
    <mergeCell ref="J32:J33"/>
    <mergeCell ref="I40:L40"/>
    <mergeCell ref="J10:J11"/>
    <mergeCell ref="J12:J13"/>
    <mergeCell ref="J14:J15"/>
    <mergeCell ref="J16:J17"/>
    <mergeCell ref="J18:J19"/>
    <mergeCell ref="J20:J21"/>
    <mergeCell ref="J22:J23"/>
    <mergeCell ref="J34:J35"/>
    <mergeCell ref="A36:A37"/>
    <mergeCell ref="J36:J37"/>
    <mergeCell ref="A38:A39"/>
    <mergeCell ref="A26:A27"/>
    <mergeCell ref="G38:G39"/>
    <mergeCell ref="G26:G27"/>
    <mergeCell ref="G28:G29"/>
    <mergeCell ref="A14:A15"/>
    <mergeCell ref="A16:A17"/>
    <mergeCell ref="A18:A19"/>
    <mergeCell ref="A20:A21"/>
    <mergeCell ref="A32:A33"/>
    <mergeCell ref="A34:A35"/>
    <mergeCell ref="A24:A25"/>
    <mergeCell ref="A30:A31"/>
    <mergeCell ref="A22:A23"/>
    <mergeCell ref="A28:A29"/>
    <mergeCell ref="C40:D40"/>
    <mergeCell ref="F40:G40"/>
    <mergeCell ref="G10:G11"/>
    <mergeCell ref="G12:G13"/>
    <mergeCell ref="G14:G15"/>
    <mergeCell ref="G16:G17"/>
    <mergeCell ref="G24:G25"/>
    <mergeCell ref="A10:A11"/>
    <mergeCell ref="A12:A13"/>
    <mergeCell ref="A1:C5"/>
    <mergeCell ref="C7:L7"/>
    <mergeCell ref="G36:G37"/>
    <mergeCell ref="F8:F9"/>
    <mergeCell ref="G8:G9"/>
    <mergeCell ref="G30:G31"/>
    <mergeCell ref="G32:G33"/>
    <mergeCell ref="G34:G35"/>
    <mergeCell ref="C42:L42"/>
    <mergeCell ref="G18:G19"/>
    <mergeCell ref="G20:G21"/>
    <mergeCell ref="G22:G23"/>
    <mergeCell ref="A8:A9"/>
    <mergeCell ref="C8:C9"/>
    <mergeCell ref="D8:D9"/>
    <mergeCell ref="E8:E9"/>
    <mergeCell ref="L8:L9"/>
    <mergeCell ref="J24:J25"/>
  </mergeCells>
  <dataValidations count="2">
    <dataValidation type="list" allowBlank="1" showInputMessage="1" showErrorMessage="1" errorTitle="Erro" error="Categoria inválida! Selecione uma da lista." sqref="J10 J12 J14 J16 J18 J20 J22 J24 J26 J28 J30 J32 J34 J36 J38">
      <formula1>$O$10:$O$31</formula1>
    </dataValidation>
    <dataValidation type="list" allowBlank="1" showInputMessage="1" showErrorMessage="1" errorTitle="Erro" error="Categoria inválida! Selecione uma da lista." sqref="G10:G39">
      <formula1>$O$10:$O$42</formula1>
    </dataValidation>
  </dataValidations>
  <hyperlinks>
    <hyperlink ref="C6" location="Federados!A1" display="Encontre o ID na aba &quot;Federados&quot;"/>
  </hyperlinks>
  <printOptions/>
  <pageMargins left="0.787401575" right="0.787401575" top="0.984251969" bottom="0.984251969" header="0.492125985" footer="0.492125985"/>
  <pageSetup fitToHeight="1" fitToWidth="1" horizontalDpi="300" verticalDpi="3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W232"/>
  <sheetViews>
    <sheetView zoomScale="110" zoomScaleNormal="110" zoomScalePageLayoutView="0" workbookViewId="0" topLeftCell="A1">
      <selection activeCell="A15" sqref="A15"/>
    </sheetView>
  </sheetViews>
  <sheetFormatPr defaultColWidth="9.140625" defaultRowHeight="12.75"/>
  <cols>
    <col min="1" max="1" width="10.8515625" style="52" bestFit="1" customWidth="1"/>
    <col min="2" max="2" width="29.7109375" style="50" bestFit="1" customWidth="1"/>
    <col min="3" max="3" width="11.8515625" style="50" customWidth="1"/>
    <col min="4" max="4" width="10.00390625" style="50" bestFit="1" customWidth="1"/>
    <col min="5" max="5" width="12.28125" style="50" bestFit="1" customWidth="1"/>
    <col min="6" max="6" width="8.140625" style="50" bestFit="1" customWidth="1"/>
    <col min="7" max="7" width="9.00390625" style="50" customWidth="1"/>
    <col min="8" max="8" width="13.8515625" style="72" bestFit="1" customWidth="1"/>
    <col min="9" max="9" width="10.8515625" style="50" customWidth="1"/>
    <col min="10" max="10" width="4.421875" style="50" bestFit="1" customWidth="1"/>
    <col min="11" max="11" width="5.57421875" style="50" customWidth="1"/>
    <col min="12" max="12" width="7.8515625" style="50" customWidth="1"/>
    <col min="13" max="13" width="19.00390625" style="72" bestFit="1" customWidth="1"/>
    <col min="14" max="14" width="12.00390625" style="50" customWidth="1"/>
    <col min="15" max="15" width="7.140625" style="50" bestFit="1" customWidth="1"/>
    <col min="16" max="16" width="24.7109375" style="50" customWidth="1"/>
    <col min="17" max="17" width="7.57421875" style="72" customWidth="1"/>
    <col min="18" max="18" width="10.421875" style="51" customWidth="1"/>
    <col min="19" max="20" width="6.8515625" style="50" customWidth="1"/>
    <col min="21" max="23" width="7.7109375" style="50" customWidth="1"/>
    <col min="24" max="16384" width="9.140625" style="50" customWidth="1"/>
  </cols>
  <sheetData>
    <row r="1" spans="1:23" ht="12.75">
      <c r="A1" s="65" t="s">
        <v>116</v>
      </c>
      <c r="B1" s="66" t="s">
        <v>117</v>
      </c>
      <c r="C1" s="71" t="s">
        <v>135</v>
      </c>
      <c r="D1" s="66" t="s">
        <v>118</v>
      </c>
      <c r="E1" s="66" t="s">
        <v>119</v>
      </c>
      <c r="F1" s="66" t="s">
        <v>120</v>
      </c>
      <c r="G1" s="66" t="s">
        <v>121</v>
      </c>
      <c r="H1" s="71" t="s">
        <v>304</v>
      </c>
      <c r="I1" s="66" t="s">
        <v>123</v>
      </c>
      <c r="J1" s="66" t="s">
        <v>124</v>
      </c>
      <c r="K1" s="66" t="s">
        <v>125</v>
      </c>
      <c r="L1" s="66" t="s">
        <v>126</v>
      </c>
      <c r="M1" s="71" t="s">
        <v>127</v>
      </c>
      <c r="N1" s="66" t="s">
        <v>128</v>
      </c>
      <c r="O1" s="66" t="s">
        <v>129</v>
      </c>
      <c r="P1" s="66" t="s">
        <v>130</v>
      </c>
      <c r="Q1" s="71" t="s">
        <v>131</v>
      </c>
      <c r="R1" s="67" t="s">
        <v>316</v>
      </c>
      <c r="S1" s="66" t="s">
        <v>133</v>
      </c>
      <c r="T1" s="66" t="s">
        <v>134</v>
      </c>
      <c r="U1" s="49" t="s">
        <v>136</v>
      </c>
      <c r="V1" s="49" t="s">
        <v>137</v>
      </c>
      <c r="W1" s="49" t="s">
        <v>138</v>
      </c>
    </row>
    <row r="2" spans="1:20" ht="12.75">
      <c r="A2" s="229">
        <v>93</v>
      </c>
      <c r="B2" s="230" t="s">
        <v>110</v>
      </c>
      <c r="C2" s="89" t="s">
        <v>140</v>
      </c>
      <c r="D2" s="231"/>
      <c r="E2" s="231"/>
      <c r="F2" s="231"/>
      <c r="G2" s="231"/>
      <c r="H2" s="232">
        <v>5704932</v>
      </c>
      <c r="I2" s="231"/>
      <c r="J2" s="231"/>
      <c r="K2" s="231"/>
      <c r="L2" s="231"/>
      <c r="M2" s="233"/>
      <c r="N2" s="231"/>
      <c r="O2" s="231"/>
      <c r="P2" s="231"/>
      <c r="Q2" s="233" t="s">
        <v>139</v>
      </c>
      <c r="R2" s="234">
        <v>36286</v>
      </c>
      <c r="S2" s="231"/>
      <c r="T2" s="231"/>
    </row>
    <row r="3" spans="1:20" ht="12.75">
      <c r="A3" s="229">
        <v>1</v>
      </c>
      <c r="B3" s="91" t="s">
        <v>108</v>
      </c>
      <c r="C3" s="89" t="s">
        <v>140</v>
      </c>
      <c r="D3" s="231"/>
      <c r="E3" s="231"/>
      <c r="F3" s="231"/>
      <c r="G3" s="231"/>
      <c r="H3" s="233" t="s">
        <v>113</v>
      </c>
      <c r="I3" s="231"/>
      <c r="J3" s="231"/>
      <c r="K3" s="231"/>
      <c r="L3" s="231"/>
      <c r="M3" s="233" t="s">
        <v>109</v>
      </c>
      <c r="N3" s="231"/>
      <c r="O3" s="231"/>
      <c r="P3" s="231"/>
      <c r="Q3" s="233" t="s">
        <v>139</v>
      </c>
      <c r="R3" s="234">
        <v>23845</v>
      </c>
      <c r="S3" s="231"/>
      <c r="T3" s="231"/>
    </row>
    <row r="4" spans="1:20" ht="12.75">
      <c r="A4" s="229">
        <v>2</v>
      </c>
      <c r="B4" s="91" t="s">
        <v>141</v>
      </c>
      <c r="C4" s="89" t="s">
        <v>140</v>
      </c>
      <c r="D4" s="231"/>
      <c r="E4" s="231"/>
      <c r="F4" s="231"/>
      <c r="G4" s="231"/>
      <c r="H4" s="233" t="s">
        <v>114</v>
      </c>
      <c r="I4" s="231"/>
      <c r="J4" s="231"/>
      <c r="K4" s="231"/>
      <c r="L4" s="231"/>
      <c r="M4" s="233" t="s">
        <v>115</v>
      </c>
      <c r="N4" s="231"/>
      <c r="O4" s="231"/>
      <c r="P4" s="231"/>
      <c r="Q4" s="233" t="s">
        <v>139</v>
      </c>
      <c r="R4" s="234">
        <v>23565</v>
      </c>
      <c r="S4" s="231"/>
      <c r="T4" s="231"/>
    </row>
    <row r="5" spans="1:20" ht="12.75">
      <c r="A5" s="229">
        <v>95</v>
      </c>
      <c r="B5" s="230" t="s">
        <v>112</v>
      </c>
      <c r="C5" s="89" t="s">
        <v>140</v>
      </c>
      <c r="D5" s="231"/>
      <c r="E5" s="231"/>
      <c r="F5" s="231"/>
      <c r="G5" s="231"/>
      <c r="H5" s="233"/>
      <c r="I5" s="231"/>
      <c r="J5" s="231"/>
      <c r="K5" s="231"/>
      <c r="L5" s="231"/>
      <c r="M5" s="233"/>
      <c r="N5" s="231"/>
      <c r="O5" s="231"/>
      <c r="P5" s="231"/>
      <c r="Q5" s="233" t="s">
        <v>144</v>
      </c>
      <c r="R5" s="234">
        <v>24395</v>
      </c>
      <c r="S5" s="231"/>
      <c r="T5" s="231"/>
    </row>
    <row r="6" spans="1:20" ht="12.75">
      <c r="A6" s="229">
        <v>3</v>
      </c>
      <c r="B6" s="91" t="s">
        <v>142</v>
      </c>
      <c r="C6" s="89" t="s">
        <v>140</v>
      </c>
      <c r="D6" s="231"/>
      <c r="E6" s="231"/>
      <c r="F6" s="231"/>
      <c r="G6" s="231"/>
      <c r="H6" s="233">
        <v>5759899</v>
      </c>
      <c r="I6" s="231"/>
      <c r="J6" s="231"/>
      <c r="K6" s="231"/>
      <c r="L6" s="231"/>
      <c r="M6" s="233" t="s">
        <v>109</v>
      </c>
      <c r="N6" s="231"/>
      <c r="O6" s="231"/>
      <c r="P6" s="231"/>
      <c r="Q6" s="233" t="s">
        <v>139</v>
      </c>
      <c r="R6" s="235">
        <v>35781</v>
      </c>
      <c r="S6" s="231"/>
      <c r="T6" s="231"/>
    </row>
    <row r="7" spans="1:20" ht="12.75">
      <c r="A7" s="229">
        <v>94</v>
      </c>
      <c r="B7" s="230" t="s">
        <v>111</v>
      </c>
      <c r="C7" s="89" t="s">
        <v>140</v>
      </c>
      <c r="D7" s="231"/>
      <c r="E7" s="231"/>
      <c r="F7" s="231"/>
      <c r="G7" s="231"/>
      <c r="H7" s="233"/>
      <c r="I7" s="231"/>
      <c r="J7" s="231"/>
      <c r="K7" s="231"/>
      <c r="L7" s="231"/>
      <c r="M7" s="233"/>
      <c r="N7" s="231"/>
      <c r="O7" s="231"/>
      <c r="P7" s="231"/>
      <c r="Q7" s="233" t="s">
        <v>139</v>
      </c>
      <c r="R7" s="234">
        <v>38043</v>
      </c>
      <c r="S7" s="231"/>
      <c r="T7" s="231"/>
    </row>
    <row r="8" spans="1:20" ht="12.75">
      <c r="A8" s="229">
        <v>36</v>
      </c>
      <c r="B8" s="91" t="s">
        <v>187</v>
      </c>
      <c r="C8" s="89" t="s">
        <v>140</v>
      </c>
      <c r="D8" s="231"/>
      <c r="E8" s="231"/>
      <c r="F8" s="231"/>
      <c r="G8" s="231"/>
      <c r="H8" s="233">
        <v>5850690</v>
      </c>
      <c r="I8" s="231"/>
      <c r="J8" s="231"/>
      <c r="K8" s="231"/>
      <c r="L8" s="231"/>
      <c r="M8" s="233"/>
      <c r="N8" s="231"/>
      <c r="O8" s="231"/>
      <c r="P8" s="231"/>
      <c r="Q8" s="233" t="s">
        <v>144</v>
      </c>
      <c r="R8" s="234">
        <v>36312</v>
      </c>
      <c r="S8" s="231"/>
      <c r="T8" s="231"/>
    </row>
    <row r="9" spans="1:20" ht="12.75">
      <c r="A9" s="229">
        <v>87</v>
      </c>
      <c r="B9" s="91" t="s">
        <v>260</v>
      </c>
      <c r="C9" s="89" t="s">
        <v>257</v>
      </c>
      <c r="D9" s="231"/>
      <c r="E9" s="231"/>
      <c r="F9" s="231"/>
      <c r="G9" s="231"/>
      <c r="H9" s="233">
        <v>4204371</v>
      </c>
      <c r="I9" s="231"/>
      <c r="J9" s="231"/>
      <c r="K9" s="231"/>
      <c r="L9" s="231"/>
      <c r="M9" s="233"/>
      <c r="N9" s="231"/>
      <c r="O9" s="231"/>
      <c r="P9" s="231"/>
      <c r="Q9" s="233" t="s">
        <v>139</v>
      </c>
      <c r="R9" s="234">
        <v>30692</v>
      </c>
      <c r="S9" s="231"/>
      <c r="T9" s="231"/>
    </row>
    <row r="10" spans="1:20" ht="12.75">
      <c r="A10" s="229">
        <v>121</v>
      </c>
      <c r="B10" s="91" t="s">
        <v>298</v>
      </c>
      <c r="C10" s="89" t="s">
        <v>257</v>
      </c>
      <c r="D10" s="231"/>
      <c r="E10" s="231"/>
      <c r="F10" s="231"/>
      <c r="G10" s="231"/>
      <c r="H10" s="233">
        <v>4942228</v>
      </c>
      <c r="I10" s="231"/>
      <c r="J10" s="231"/>
      <c r="K10" s="231"/>
      <c r="L10" s="231"/>
      <c r="M10" s="233"/>
      <c r="N10" s="231"/>
      <c r="O10" s="231"/>
      <c r="P10" s="231"/>
      <c r="Q10" s="233" t="s">
        <v>139</v>
      </c>
      <c r="R10" s="234">
        <v>31967</v>
      </c>
      <c r="S10" s="231"/>
      <c r="T10" s="231"/>
    </row>
    <row r="11" spans="1:20" ht="12.75">
      <c r="A11" s="229">
        <v>118</v>
      </c>
      <c r="B11" s="91" t="s">
        <v>294</v>
      </c>
      <c r="C11" s="89" t="s">
        <v>257</v>
      </c>
      <c r="D11" s="231"/>
      <c r="E11" s="231"/>
      <c r="F11" s="231"/>
      <c r="G11" s="231"/>
      <c r="H11" s="233">
        <v>6068569</v>
      </c>
      <c r="I11" s="231"/>
      <c r="J11" s="231"/>
      <c r="K11" s="231"/>
      <c r="L11" s="231"/>
      <c r="M11" s="233"/>
      <c r="N11" s="231"/>
      <c r="O11" s="231"/>
      <c r="P11" s="231"/>
      <c r="Q11" s="233" t="s">
        <v>144</v>
      </c>
      <c r="R11" s="234">
        <v>38458</v>
      </c>
      <c r="S11" s="231"/>
      <c r="T11" s="231"/>
    </row>
    <row r="12" spans="1:20" ht="12.75">
      <c r="A12" s="229">
        <v>117</v>
      </c>
      <c r="B12" s="91" t="s">
        <v>293</v>
      </c>
      <c r="C12" s="89" t="s">
        <v>257</v>
      </c>
      <c r="D12" s="231"/>
      <c r="E12" s="231"/>
      <c r="F12" s="231"/>
      <c r="G12" s="231"/>
      <c r="H12" s="233">
        <v>6034339</v>
      </c>
      <c r="I12" s="231"/>
      <c r="J12" s="231"/>
      <c r="K12" s="231"/>
      <c r="L12" s="231"/>
      <c r="M12" s="233"/>
      <c r="N12" s="231"/>
      <c r="O12" s="231"/>
      <c r="P12" s="231"/>
      <c r="Q12" s="233" t="s">
        <v>139</v>
      </c>
      <c r="R12" s="234">
        <v>36523</v>
      </c>
      <c r="S12" s="231"/>
      <c r="T12" s="231"/>
    </row>
    <row r="13" spans="1:20" ht="12.75">
      <c r="A13" s="229">
        <v>90</v>
      </c>
      <c r="B13" s="91" t="s">
        <v>264</v>
      </c>
      <c r="C13" s="89" t="s">
        <v>257</v>
      </c>
      <c r="D13" s="231"/>
      <c r="E13" s="231"/>
      <c r="F13" s="231"/>
      <c r="G13" s="231"/>
      <c r="H13" s="233">
        <v>5738614</v>
      </c>
      <c r="I13" s="231"/>
      <c r="J13" s="231"/>
      <c r="K13" s="231"/>
      <c r="L13" s="231"/>
      <c r="M13" s="233"/>
      <c r="N13" s="231"/>
      <c r="O13" s="231"/>
      <c r="P13" s="231"/>
      <c r="Q13" s="233" t="s">
        <v>139</v>
      </c>
      <c r="R13" s="234">
        <v>36735</v>
      </c>
      <c r="S13" s="231"/>
      <c r="T13" s="231"/>
    </row>
    <row r="14" spans="1:20" ht="12.75">
      <c r="A14" s="229">
        <v>89</v>
      </c>
      <c r="B14" s="91" t="s">
        <v>262</v>
      </c>
      <c r="C14" s="89" t="s">
        <v>257</v>
      </c>
      <c r="D14" s="231"/>
      <c r="E14" s="231"/>
      <c r="F14" s="231"/>
      <c r="G14" s="231"/>
      <c r="H14" s="233" t="s">
        <v>263</v>
      </c>
      <c r="I14" s="231"/>
      <c r="J14" s="231"/>
      <c r="K14" s="231"/>
      <c r="L14" s="231"/>
      <c r="M14" s="233"/>
      <c r="N14" s="231"/>
      <c r="O14" s="231"/>
      <c r="P14" s="231"/>
      <c r="Q14" s="233" t="s">
        <v>139</v>
      </c>
      <c r="R14" s="234">
        <v>29114</v>
      </c>
      <c r="S14" s="231"/>
      <c r="T14" s="231"/>
    </row>
    <row r="15" spans="1:20" ht="12.75">
      <c r="A15" s="229">
        <v>112</v>
      </c>
      <c r="B15" s="91" t="s">
        <v>288</v>
      </c>
      <c r="C15" s="89" t="s">
        <v>257</v>
      </c>
      <c r="D15" s="231"/>
      <c r="E15" s="231"/>
      <c r="F15" s="231"/>
      <c r="G15" s="231"/>
      <c r="H15" s="233">
        <v>4204371</v>
      </c>
      <c r="I15" s="231"/>
      <c r="J15" s="231"/>
      <c r="K15" s="231"/>
      <c r="L15" s="231"/>
      <c r="M15" s="233"/>
      <c r="N15" s="231"/>
      <c r="O15" s="231"/>
      <c r="P15" s="231"/>
      <c r="Q15" s="233" t="s">
        <v>139</v>
      </c>
      <c r="R15" s="234">
        <v>30692</v>
      </c>
      <c r="S15" s="231"/>
      <c r="T15" s="231"/>
    </row>
    <row r="16" spans="1:20" ht="12.75">
      <c r="A16" s="229">
        <v>113</v>
      </c>
      <c r="B16" s="91" t="s">
        <v>289</v>
      </c>
      <c r="C16" s="89" t="s">
        <v>257</v>
      </c>
      <c r="D16" s="231"/>
      <c r="E16" s="231"/>
      <c r="F16" s="231"/>
      <c r="G16" s="231"/>
      <c r="H16" s="233">
        <v>3282939</v>
      </c>
      <c r="I16" s="231"/>
      <c r="J16" s="231"/>
      <c r="K16" s="231"/>
      <c r="L16" s="231"/>
      <c r="M16" s="233"/>
      <c r="N16" s="231"/>
      <c r="O16" s="231"/>
      <c r="P16" s="231"/>
      <c r="Q16" s="233" t="s">
        <v>139</v>
      </c>
      <c r="R16" s="234">
        <v>29078</v>
      </c>
      <c r="S16" s="231"/>
      <c r="T16" s="231"/>
    </row>
    <row r="17" spans="1:20" ht="12.75">
      <c r="A17" s="229">
        <v>110</v>
      </c>
      <c r="B17" s="91" t="s">
        <v>285</v>
      </c>
      <c r="C17" s="89" t="s">
        <v>257</v>
      </c>
      <c r="D17" s="231"/>
      <c r="E17" s="231"/>
      <c r="F17" s="231"/>
      <c r="G17" s="231"/>
      <c r="H17" s="233" t="s">
        <v>286</v>
      </c>
      <c r="I17" s="231"/>
      <c r="J17" s="231"/>
      <c r="K17" s="231"/>
      <c r="L17" s="231"/>
      <c r="M17" s="233"/>
      <c r="N17" s="231"/>
      <c r="O17" s="231"/>
      <c r="P17" s="231"/>
      <c r="Q17" s="233" t="s">
        <v>139</v>
      </c>
      <c r="R17" s="234">
        <v>25751</v>
      </c>
      <c r="S17" s="231"/>
      <c r="T17" s="231"/>
    </row>
    <row r="18" spans="1:20" ht="12.75">
      <c r="A18" s="229">
        <v>109</v>
      </c>
      <c r="B18" s="91" t="s">
        <v>284</v>
      </c>
      <c r="C18" s="89" t="s">
        <v>257</v>
      </c>
      <c r="D18" s="231"/>
      <c r="E18" s="231"/>
      <c r="F18" s="231"/>
      <c r="G18" s="231"/>
      <c r="H18" s="233">
        <v>4980692</v>
      </c>
      <c r="I18" s="231"/>
      <c r="J18" s="231"/>
      <c r="K18" s="231"/>
      <c r="L18" s="231"/>
      <c r="M18" s="233"/>
      <c r="N18" s="231"/>
      <c r="O18" s="231"/>
      <c r="P18" s="231"/>
      <c r="Q18" s="233" t="s">
        <v>139</v>
      </c>
      <c r="R18" s="234">
        <v>32121</v>
      </c>
      <c r="S18" s="231"/>
      <c r="T18" s="231"/>
    </row>
    <row r="19" spans="1:20" ht="12.75">
      <c r="A19" s="229">
        <v>116</v>
      </c>
      <c r="B19" s="91" t="s">
        <v>292</v>
      </c>
      <c r="C19" s="89" t="s">
        <v>257</v>
      </c>
      <c r="D19" s="231"/>
      <c r="E19" s="231"/>
      <c r="F19" s="231"/>
      <c r="G19" s="231"/>
      <c r="H19" s="233">
        <v>5904866</v>
      </c>
      <c r="I19" s="231"/>
      <c r="J19" s="231"/>
      <c r="K19" s="231"/>
      <c r="L19" s="231"/>
      <c r="M19" s="233"/>
      <c r="N19" s="231"/>
      <c r="O19" s="231"/>
      <c r="P19" s="231"/>
      <c r="Q19" s="233" t="s">
        <v>144</v>
      </c>
      <c r="R19" s="234">
        <v>38075</v>
      </c>
      <c r="S19" s="231"/>
      <c r="T19" s="231"/>
    </row>
    <row r="20" spans="1:20" ht="12.75">
      <c r="A20" s="229">
        <v>120</v>
      </c>
      <c r="B20" s="91" t="s">
        <v>297</v>
      </c>
      <c r="C20" s="89" t="s">
        <v>257</v>
      </c>
      <c r="D20" s="231"/>
      <c r="E20" s="231"/>
      <c r="F20" s="231"/>
      <c r="G20" s="231"/>
      <c r="H20" s="233">
        <v>5738332</v>
      </c>
      <c r="I20" s="231"/>
      <c r="J20" s="231"/>
      <c r="K20" s="231"/>
      <c r="L20" s="231"/>
      <c r="M20" s="233"/>
      <c r="N20" s="231"/>
      <c r="O20" s="231"/>
      <c r="P20" s="231"/>
      <c r="Q20" s="233" t="s">
        <v>139</v>
      </c>
      <c r="R20" s="234">
        <v>36050</v>
      </c>
      <c r="S20" s="231"/>
      <c r="T20" s="231"/>
    </row>
    <row r="21" spans="1:20" ht="12.75">
      <c r="A21" s="229">
        <v>111</v>
      </c>
      <c r="B21" s="91" t="s">
        <v>287</v>
      </c>
      <c r="C21" s="89" t="s">
        <v>257</v>
      </c>
      <c r="D21" s="231"/>
      <c r="E21" s="231"/>
      <c r="F21" s="231"/>
      <c r="G21" s="231"/>
      <c r="H21" s="233">
        <v>35670523</v>
      </c>
      <c r="I21" s="231"/>
      <c r="J21" s="231"/>
      <c r="K21" s="231"/>
      <c r="L21" s="231"/>
      <c r="M21" s="233"/>
      <c r="N21" s="231"/>
      <c r="O21" s="231"/>
      <c r="P21" s="231"/>
      <c r="Q21" s="233" t="s">
        <v>139</v>
      </c>
      <c r="R21" s="234">
        <v>37834</v>
      </c>
      <c r="S21" s="231"/>
      <c r="T21" s="231"/>
    </row>
    <row r="22" spans="1:20" ht="12.75">
      <c r="A22" s="229">
        <v>91</v>
      </c>
      <c r="B22" s="91" t="s">
        <v>265</v>
      </c>
      <c r="C22" s="89" t="s">
        <v>257</v>
      </c>
      <c r="D22" s="231"/>
      <c r="E22" s="231"/>
      <c r="F22" s="231"/>
      <c r="G22" s="231"/>
      <c r="H22" s="233">
        <v>3747126</v>
      </c>
      <c r="I22" s="231"/>
      <c r="J22" s="231"/>
      <c r="K22" s="231"/>
      <c r="L22" s="231"/>
      <c r="M22" s="233"/>
      <c r="N22" s="231"/>
      <c r="O22" s="231"/>
      <c r="P22" s="231"/>
      <c r="Q22" s="233" t="s">
        <v>139</v>
      </c>
      <c r="R22" s="234">
        <v>30562</v>
      </c>
      <c r="S22" s="231"/>
      <c r="T22" s="231"/>
    </row>
    <row r="23" spans="1:20" ht="12.75">
      <c r="A23" s="229">
        <v>115</v>
      </c>
      <c r="B23" s="91" t="s">
        <v>291</v>
      </c>
      <c r="C23" s="89" t="s">
        <v>257</v>
      </c>
      <c r="D23" s="231"/>
      <c r="E23" s="231"/>
      <c r="F23" s="231"/>
      <c r="G23" s="231"/>
      <c r="H23" s="233">
        <v>5594756</v>
      </c>
      <c r="I23" s="231"/>
      <c r="J23" s="231"/>
      <c r="K23" s="231"/>
      <c r="L23" s="231"/>
      <c r="M23" s="233"/>
      <c r="N23" s="231"/>
      <c r="O23" s="231"/>
      <c r="P23" s="231"/>
      <c r="Q23" s="233" t="s">
        <v>139</v>
      </c>
      <c r="R23" s="234">
        <v>37856</v>
      </c>
      <c r="S23" s="231"/>
      <c r="T23" s="231"/>
    </row>
    <row r="24" spans="1:20" ht="12.75">
      <c r="A24" s="229">
        <v>119</v>
      </c>
      <c r="B24" s="91" t="s">
        <v>295</v>
      </c>
      <c r="C24" s="89" t="s">
        <v>257</v>
      </c>
      <c r="D24" s="231"/>
      <c r="E24" s="231"/>
      <c r="F24" s="231"/>
      <c r="G24" s="231"/>
      <c r="H24" s="233" t="s">
        <v>296</v>
      </c>
      <c r="I24" s="231"/>
      <c r="J24" s="231"/>
      <c r="K24" s="231"/>
      <c r="L24" s="231"/>
      <c r="M24" s="233"/>
      <c r="N24" s="231"/>
      <c r="O24" s="231"/>
      <c r="P24" s="231"/>
      <c r="Q24" s="233" t="s">
        <v>139</v>
      </c>
      <c r="R24" s="234">
        <v>35696</v>
      </c>
      <c r="S24" s="231"/>
      <c r="T24" s="231"/>
    </row>
    <row r="25" spans="1:20" ht="12.75">
      <c r="A25" s="229">
        <v>84</v>
      </c>
      <c r="B25" s="91" t="s">
        <v>255</v>
      </c>
      <c r="C25" s="89" t="s">
        <v>257</v>
      </c>
      <c r="D25" s="231"/>
      <c r="E25" s="231"/>
      <c r="F25" s="231"/>
      <c r="G25" s="231"/>
      <c r="H25" s="233">
        <v>1336765</v>
      </c>
      <c r="I25" s="231"/>
      <c r="J25" s="231"/>
      <c r="K25" s="231"/>
      <c r="L25" s="231"/>
      <c r="M25" s="233" t="s">
        <v>256</v>
      </c>
      <c r="N25" s="231"/>
      <c r="O25" s="231"/>
      <c r="P25" s="231"/>
      <c r="Q25" s="233" t="s">
        <v>139</v>
      </c>
      <c r="R25" s="234">
        <v>23951</v>
      </c>
      <c r="S25" s="231"/>
      <c r="T25" s="231"/>
    </row>
    <row r="26" spans="1:20" ht="12.75">
      <c r="A26" s="229">
        <v>85</v>
      </c>
      <c r="B26" s="91" t="s">
        <v>258</v>
      </c>
      <c r="C26" s="89" t="s">
        <v>257</v>
      </c>
      <c r="D26" s="231"/>
      <c r="E26" s="231"/>
      <c r="F26" s="231"/>
      <c r="G26" s="231"/>
      <c r="H26" s="233">
        <v>6665906</v>
      </c>
      <c r="I26" s="231"/>
      <c r="J26" s="231"/>
      <c r="K26" s="231"/>
      <c r="L26" s="231"/>
      <c r="M26" s="233"/>
      <c r="N26" s="231"/>
      <c r="O26" s="231"/>
      <c r="P26" s="231"/>
      <c r="Q26" s="233" t="s">
        <v>144</v>
      </c>
      <c r="R26" s="234">
        <v>38249</v>
      </c>
      <c r="S26" s="231"/>
      <c r="T26" s="231"/>
    </row>
    <row r="27" spans="1:20" ht="12.75">
      <c r="A27" s="229">
        <v>122</v>
      </c>
      <c r="B27" s="91" t="s">
        <v>299</v>
      </c>
      <c r="C27" s="89" t="s">
        <v>257</v>
      </c>
      <c r="D27" s="231"/>
      <c r="E27" s="231"/>
      <c r="F27" s="231"/>
      <c r="G27" s="231"/>
      <c r="H27" s="233">
        <v>6068911</v>
      </c>
      <c r="I27" s="231"/>
      <c r="J27" s="231"/>
      <c r="K27" s="231"/>
      <c r="L27" s="231"/>
      <c r="M27" s="233"/>
      <c r="N27" s="231"/>
      <c r="O27" s="231"/>
      <c r="P27" s="231"/>
      <c r="Q27" s="233" t="s">
        <v>139</v>
      </c>
      <c r="R27" s="234">
        <v>37921</v>
      </c>
      <c r="S27" s="231"/>
      <c r="T27" s="231"/>
    </row>
    <row r="28" spans="1:20" ht="12.75">
      <c r="A28" s="229">
        <v>114</v>
      </c>
      <c r="B28" s="91" t="s">
        <v>290</v>
      </c>
      <c r="C28" s="89" t="s">
        <v>257</v>
      </c>
      <c r="D28" s="231"/>
      <c r="E28" s="231"/>
      <c r="F28" s="231"/>
      <c r="G28" s="231"/>
      <c r="H28" s="233">
        <v>6664351</v>
      </c>
      <c r="I28" s="231"/>
      <c r="J28" s="231"/>
      <c r="K28" s="231"/>
      <c r="L28" s="231"/>
      <c r="M28" s="233"/>
      <c r="N28" s="231"/>
      <c r="O28" s="231"/>
      <c r="P28" s="231"/>
      <c r="Q28" s="233" t="s">
        <v>139</v>
      </c>
      <c r="R28" s="234">
        <v>37856</v>
      </c>
      <c r="S28" s="231"/>
      <c r="T28" s="231"/>
    </row>
    <row r="29" spans="1:20" ht="12.75">
      <c r="A29" s="229">
        <v>92</v>
      </c>
      <c r="B29" s="91" t="s">
        <v>266</v>
      </c>
      <c r="C29" s="89" t="s">
        <v>257</v>
      </c>
      <c r="D29" s="231"/>
      <c r="E29" s="231"/>
      <c r="F29" s="231"/>
      <c r="G29" s="231"/>
      <c r="H29" s="233">
        <v>1688016</v>
      </c>
      <c r="I29" s="231"/>
      <c r="J29" s="231"/>
      <c r="K29" s="231"/>
      <c r="L29" s="231"/>
      <c r="M29" s="233" t="s">
        <v>267</v>
      </c>
      <c r="N29" s="231"/>
      <c r="O29" s="231"/>
      <c r="P29" s="231"/>
      <c r="Q29" s="233" t="s">
        <v>144</v>
      </c>
      <c r="R29" s="234">
        <v>25487</v>
      </c>
      <c r="S29" s="231"/>
      <c r="T29" s="231"/>
    </row>
    <row r="30" spans="1:20" ht="12.75">
      <c r="A30" s="229">
        <v>88</v>
      </c>
      <c r="B30" s="91" t="s">
        <v>261</v>
      </c>
      <c r="C30" s="89" t="s">
        <v>257</v>
      </c>
      <c r="D30" s="231"/>
      <c r="E30" s="231"/>
      <c r="F30" s="231"/>
      <c r="G30" s="231"/>
      <c r="H30" s="233"/>
      <c r="I30" s="231"/>
      <c r="J30" s="231"/>
      <c r="K30" s="231"/>
      <c r="L30" s="231"/>
      <c r="M30" s="233"/>
      <c r="N30" s="231"/>
      <c r="O30" s="231"/>
      <c r="P30" s="231"/>
      <c r="Q30" s="233" t="s">
        <v>139</v>
      </c>
      <c r="R30" s="234"/>
      <c r="S30" s="231"/>
      <c r="T30" s="231"/>
    </row>
    <row r="31" spans="1:20" ht="12.75">
      <c r="A31" s="229">
        <v>86</v>
      </c>
      <c r="B31" s="91" t="s">
        <v>259</v>
      </c>
      <c r="C31" s="89" t="s">
        <v>257</v>
      </c>
      <c r="D31" s="231"/>
      <c r="E31" s="231"/>
      <c r="F31" s="231"/>
      <c r="G31" s="231"/>
      <c r="H31" s="233">
        <v>6665921</v>
      </c>
      <c r="I31" s="231"/>
      <c r="J31" s="231"/>
      <c r="K31" s="231"/>
      <c r="L31" s="231"/>
      <c r="M31" s="233"/>
      <c r="N31" s="231"/>
      <c r="O31" s="231"/>
      <c r="P31" s="231"/>
      <c r="Q31" s="233" t="s">
        <v>139</v>
      </c>
      <c r="R31" s="234">
        <v>36512</v>
      </c>
      <c r="S31" s="231"/>
      <c r="T31" s="231"/>
    </row>
    <row r="32" spans="1:20" ht="12.75">
      <c r="A32" s="229">
        <v>12</v>
      </c>
      <c r="B32" s="91" t="s">
        <v>153</v>
      </c>
      <c r="C32" s="89" t="s">
        <v>145</v>
      </c>
      <c r="D32" s="231"/>
      <c r="E32" s="231"/>
      <c r="F32" s="231"/>
      <c r="G32" s="231"/>
      <c r="H32" s="233"/>
      <c r="I32" s="231"/>
      <c r="J32" s="231"/>
      <c r="K32" s="231"/>
      <c r="L32" s="231"/>
      <c r="M32" s="233"/>
      <c r="N32" s="231"/>
      <c r="O32" s="231"/>
      <c r="P32" s="231"/>
      <c r="Q32" s="233" t="s">
        <v>144</v>
      </c>
      <c r="R32" s="234"/>
      <c r="S32" s="231"/>
      <c r="T32" s="231"/>
    </row>
    <row r="33" spans="1:20" ht="12.75">
      <c r="A33" s="229">
        <v>11</v>
      </c>
      <c r="B33" s="91" t="s">
        <v>152</v>
      </c>
      <c r="C33" s="89" t="s">
        <v>145</v>
      </c>
      <c r="D33" s="231"/>
      <c r="E33" s="231"/>
      <c r="F33" s="231"/>
      <c r="G33" s="231"/>
      <c r="H33" s="233"/>
      <c r="I33" s="231"/>
      <c r="J33" s="231"/>
      <c r="K33" s="231"/>
      <c r="L33" s="231"/>
      <c r="M33" s="233"/>
      <c r="N33" s="231"/>
      <c r="O33" s="231"/>
      <c r="P33" s="231"/>
      <c r="Q33" s="233" t="s">
        <v>144</v>
      </c>
      <c r="R33" s="234"/>
      <c r="S33" s="231"/>
      <c r="T33" s="231"/>
    </row>
    <row r="34" spans="1:20" ht="12.75">
      <c r="A34" s="229">
        <v>8</v>
      </c>
      <c r="B34" s="91" t="s">
        <v>149</v>
      </c>
      <c r="C34" s="89" t="s">
        <v>145</v>
      </c>
      <c r="D34" s="231"/>
      <c r="E34" s="231"/>
      <c r="F34" s="231"/>
      <c r="G34" s="231"/>
      <c r="H34" s="233"/>
      <c r="I34" s="231"/>
      <c r="J34" s="231"/>
      <c r="K34" s="231"/>
      <c r="L34" s="231"/>
      <c r="M34" s="233"/>
      <c r="N34" s="231"/>
      <c r="O34" s="231"/>
      <c r="P34" s="231"/>
      <c r="Q34" s="233" t="s">
        <v>144</v>
      </c>
      <c r="R34" s="234"/>
      <c r="S34" s="231"/>
      <c r="T34" s="231"/>
    </row>
    <row r="35" spans="1:20" ht="12.75">
      <c r="A35" s="229">
        <v>10</v>
      </c>
      <c r="B35" s="91" t="s">
        <v>151</v>
      </c>
      <c r="C35" s="89" t="s">
        <v>145</v>
      </c>
      <c r="D35" s="231"/>
      <c r="E35" s="231"/>
      <c r="F35" s="231"/>
      <c r="G35" s="231"/>
      <c r="H35" s="233"/>
      <c r="I35" s="231"/>
      <c r="J35" s="231"/>
      <c r="K35" s="231"/>
      <c r="L35" s="231"/>
      <c r="M35" s="233"/>
      <c r="N35" s="231"/>
      <c r="O35" s="231"/>
      <c r="P35" s="231"/>
      <c r="Q35" s="233" t="s">
        <v>139</v>
      </c>
      <c r="R35" s="234"/>
      <c r="S35" s="231"/>
      <c r="T35" s="231"/>
    </row>
    <row r="36" spans="1:20" ht="12.75">
      <c r="A36" s="229">
        <v>9</v>
      </c>
      <c r="B36" s="91" t="s">
        <v>150</v>
      </c>
      <c r="C36" s="89" t="s">
        <v>145</v>
      </c>
      <c r="D36" s="231"/>
      <c r="E36" s="231"/>
      <c r="F36" s="231"/>
      <c r="G36" s="231"/>
      <c r="H36" s="233"/>
      <c r="I36" s="231"/>
      <c r="J36" s="231"/>
      <c r="K36" s="231"/>
      <c r="L36" s="231"/>
      <c r="M36" s="233"/>
      <c r="N36" s="231"/>
      <c r="O36" s="231"/>
      <c r="P36" s="231"/>
      <c r="Q36" s="233" t="s">
        <v>139</v>
      </c>
      <c r="R36" s="234"/>
      <c r="S36" s="231"/>
      <c r="T36" s="231"/>
    </row>
    <row r="37" spans="1:20" ht="12.75">
      <c r="A37" s="229">
        <v>6</v>
      </c>
      <c r="B37" s="91" t="s">
        <v>147</v>
      </c>
      <c r="C37" s="89" t="s">
        <v>145</v>
      </c>
      <c r="D37" s="231"/>
      <c r="E37" s="231"/>
      <c r="F37" s="231"/>
      <c r="G37" s="231"/>
      <c r="H37" s="233"/>
      <c r="I37" s="231"/>
      <c r="J37" s="231"/>
      <c r="K37" s="231"/>
      <c r="L37" s="231"/>
      <c r="M37" s="233"/>
      <c r="N37" s="231"/>
      <c r="O37" s="231"/>
      <c r="P37" s="231"/>
      <c r="Q37" s="233" t="s">
        <v>139</v>
      </c>
      <c r="R37" s="234"/>
      <c r="S37" s="231"/>
      <c r="T37" s="231"/>
    </row>
    <row r="38" spans="1:20" ht="12.75">
      <c r="A38" s="229">
        <v>4</v>
      </c>
      <c r="B38" s="91" t="s">
        <v>143</v>
      </c>
      <c r="C38" s="89" t="s">
        <v>145</v>
      </c>
      <c r="D38" s="231"/>
      <c r="E38" s="231"/>
      <c r="F38" s="231"/>
      <c r="G38" s="231"/>
      <c r="H38" s="233">
        <v>6326233</v>
      </c>
      <c r="I38" s="231"/>
      <c r="J38" s="231"/>
      <c r="K38" s="231"/>
      <c r="L38" s="231"/>
      <c r="M38" s="233">
        <v>88064621</v>
      </c>
      <c r="N38" s="231"/>
      <c r="O38" s="231"/>
      <c r="P38" s="231"/>
      <c r="Q38" s="233" t="s">
        <v>144</v>
      </c>
      <c r="R38" s="234">
        <v>36090</v>
      </c>
      <c r="S38" s="231"/>
      <c r="T38" s="231"/>
    </row>
    <row r="39" spans="1:20" ht="12.75">
      <c r="A39" s="229">
        <v>5</v>
      </c>
      <c r="B39" s="91" t="s">
        <v>146</v>
      </c>
      <c r="C39" s="89" t="s">
        <v>145</v>
      </c>
      <c r="D39" s="231"/>
      <c r="E39" s="231"/>
      <c r="F39" s="231"/>
      <c r="G39" s="231"/>
      <c r="H39" s="233"/>
      <c r="I39" s="231"/>
      <c r="J39" s="231"/>
      <c r="K39" s="231"/>
      <c r="L39" s="231"/>
      <c r="M39" s="233"/>
      <c r="N39" s="231"/>
      <c r="O39" s="231"/>
      <c r="P39" s="231"/>
      <c r="Q39" s="233" t="s">
        <v>144</v>
      </c>
      <c r="R39" s="234"/>
      <c r="S39" s="231"/>
      <c r="T39" s="231"/>
    </row>
    <row r="40" spans="1:20" ht="12.75">
      <c r="A40" s="229">
        <v>13</v>
      </c>
      <c r="B40" s="91" t="s">
        <v>154</v>
      </c>
      <c r="C40" s="89" t="s">
        <v>145</v>
      </c>
      <c r="D40" s="231"/>
      <c r="E40" s="231"/>
      <c r="F40" s="231"/>
      <c r="G40" s="231"/>
      <c r="H40" s="233"/>
      <c r="I40" s="231"/>
      <c r="J40" s="231"/>
      <c r="K40" s="231"/>
      <c r="L40" s="231"/>
      <c r="M40" s="233"/>
      <c r="N40" s="231"/>
      <c r="O40" s="231"/>
      <c r="P40" s="231"/>
      <c r="Q40" s="233" t="s">
        <v>139</v>
      </c>
      <c r="R40" s="234"/>
      <c r="S40" s="231"/>
      <c r="T40" s="231"/>
    </row>
    <row r="41" spans="1:20" ht="12.75">
      <c r="A41" s="229">
        <v>7</v>
      </c>
      <c r="B41" s="91" t="s">
        <v>148</v>
      </c>
      <c r="C41" s="89" t="s">
        <v>145</v>
      </c>
      <c r="D41" s="231"/>
      <c r="E41" s="231"/>
      <c r="F41" s="231"/>
      <c r="G41" s="231"/>
      <c r="H41" s="233">
        <v>5715582</v>
      </c>
      <c r="I41" s="231"/>
      <c r="J41" s="231"/>
      <c r="K41" s="231"/>
      <c r="L41" s="231"/>
      <c r="M41" s="233">
        <v>88064621</v>
      </c>
      <c r="N41" s="231"/>
      <c r="O41" s="231"/>
      <c r="P41" s="231"/>
      <c r="Q41" s="233" t="s">
        <v>139</v>
      </c>
      <c r="R41" s="234">
        <v>36176</v>
      </c>
      <c r="S41" s="231"/>
      <c r="T41" s="231"/>
    </row>
    <row r="42" spans="1:20" ht="12.75">
      <c r="A42" s="229">
        <v>98</v>
      </c>
      <c r="B42" s="91" t="s">
        <v>271</v>
      </c>
      <c r="C42" s="89" t="s">
        <v>156</v>
      </c>
      <c r="D42" s="231"/>
      <c r="E42" s="231"/>
      <c r="F42" s="231"/>
      <c r="G42" s="231"/>
      <c r="H42" s="233">
        <v>6125983</v>
      </c>
      <c r="I42" s="231"/>
      <c r="J42" s="231"/>
      <c r="K42" s="231"/>
      <c r="L42" s="231"/>
      <c r="M42" s="233">
        <v>4999147908</v>
      </c>
      <c r="N42" s="231"/>
      <c r="O42" s="231"/>
      <c r="P42" s="231"/>
      <c r="Q42" s="233" t="s">
        <v>144</v>
      </c>
      <c r="R42" s="234">
        <v>35899</v>
      </c>
      <c r="S42" s="231"/>
      <c r="T42" s="231"/>
    </row>
    <row r="43" spans="1:20" ht="12.75">
      <c r="A43" s="229">
        <v>14</v>
      </c>
      <c r="B43" s="91" t="s">
        <v>155</v>
      </c>
      <c r="C43" s="89" t="s">
        <v>156</v>
      </c>
      <c r="D43" s="231"/>
      <c r="E43" s="231"/>
      <c r="F43" s="231"/>
      <c r="G43" s="231"/>
      <c r="H43" s="233">
        <v>3157296</v>
      </c>
      <c r="I43" s="231"/>
      <c r="J43" s="231"/>
      <c r="K43" s="231"/>
      <c r="L43" s="231"/>
      <c r="M43" s="233">
        <v>4999147908</v>
      </c>
      <c r="N43" s="231"/>
      <c r="O43" s="231"/>
      <c r="P43" s="231"/>
      <c r="Q43" s="233" t="s">
        <v>139</v>
      </c>
      <c r="R43" s="234">
        <v>29049</v>
      </c>
      <c r="S43" s="231"/>
      <c r="T43" s="231"/>
    </row>
    <row r="44" spans="1:20" ht="12.75">
      <c r="A44" s="229">
        <v>97</v>
      </c>
      <c r="B44" s="91" t="s">
        <v>270</v>
      </c>
      <c r="C44" s="89" t="s">
        <v>156</v>
      </c>
      <c r="D44" s="231"/>
      <c r="E44" s="231"/>
      <c r="F44" s="231"/>
      <c r="G44" s="231"/>
      <c r="H44" s="232">
        <v>3346889</v>
      </c>
      <c r="I44" s="231"/>
      <c r="J44" s="231"/>
      <c r="K44" s="231"/>
      <c r="L44" s="231"/>
      <c r="M44" s="236">
        <v>4999144688</v>
      </c>
      <c r="N44" s="231"/>
      <c r="O44" s="231"/>
      <c r="P44" s="231"/>
      <c r="Q44" s="233" t="s">
        <v>144</v>
      </c>
      <c r="R44" s="235">
        <v>29803</v>
      </c>
      <c r="S44" s="231"/>
      <c r="T44" s="231"/>
    </row>
    <row r="45" spans="1:20" ht="12.75">
      <c r="A45" s="229">
        <v>99</v>
      </c>
      <c r="B45" s="91" t="s">
        <v>272</v>
      </c>
      <c r="C45" s="89" t="s">
        <v>156</v>
      </c>
      <c r="D45" s="231"/>
      <c r="E45" s="231"/>
      <c r="F45" s="231"/>
      <c r="G45" s="231"/>
      <c r="H45" s="233">
        <v>132861170</v>
      </c>
      <c r="I45" s="231"/>
      <c r="J45" s="231"/>
      <c r="K45" s="231"/>
      <c r="L45" s="231"/>
      <c r="M45" s="233">
        <v>4999147908</v>
      </c>
      <c r="N45" s="231"/>
      <c r="O45" s="231"/>
      <c r="P45" s="231"/>
      <c r="Q45" s="233" t="s">
        <v>139</v>
      </c>
      <c r="R45" s="234">
        <v>36714</v>
      </c>
      <c r="S45" s="231"/>
      <c r="T45" s="231"/>
    </row>
    <row r="46" spans="1:20" ht="12.75">
      <c r="A46" s="229">
        <v>20</v>
      </c>
      <c r="B46" s="237" t="s">
        <v>166</v>
      </c>
      <c r="C46" s="89" t="s">
        <v>158</v>
      </c>
      <c r="D46" s="231"/>
      <c r="E46" s="231"/>
      <c r="F46" s="231"/>
      <c r="G46" s="231"/>
      <c r="H46" s="233">
        <v>5632869</v>
      </c>
      <c r="I46" s="231"/>
      <c r="J46" s="231"/>
      <c r="K46" s="231"/>
      <c r="L46" s="231"/>
      <c r="M46" s="233">
        <v>32320039</v>
      </c>
      <c r="N46" s="231"/>
      <c r="O46" s="231"/>
      <c r="P46" s="231"/>
      <c r="Q46" s="233" t="s">
        <v>144</v>
      </c>
      <c r="R46" s="234">
        <v>38353</v>
      </c>
      <c r="S46" s="231"/>
      <c r="T46" s="231"/>
    </row>
    <row r="47" spans="1:20" ht="12.75">
      <c r="A47" s="229">
        <v>16</v>
      </c>
      <c r="B47" s="91" t="s">
        <v>159</v>
      </c>
      <c r="C47" s="89" t="s">
        <v>158</v>
      </c>
      <c r="D47" s="231"/>
      <c r="E47" s="231"/>
      <c r="F47" s="231"/>
      <c r="G47" s="231"/>
      <c r="H47" s="233" t="s">
        <v>160</v>
      </c>
      <c r="I47" s="231"/>
      <c r="J47" s="231"/>
      <c r="K47" s="231"/>
      <c r="L47" s="231"/>
      <c r="M47" s="233">
        <v>84261020</v>
      </c>
      <c r="N47" s="231"/>
      <c r="O47" s="231"/>
      <c r="P47" s="231"/>
      <c r="Q47" s="233" t="s">
        <v>139</v>
      </c>
      <c r="R47" s="234">
        <v>35524</v>
      </c>
      <c r="S47" s="231"/>
      <c r="T47" s="231"/>
    </row>
    <row r="48" spans="1:20" ht="12.75">
      <c r="A48" s="229">
        <v>27</v>
      </c>
      <c r="B48" s="91" t="s">
        <v>174</v>
      </c>
      <c r="C48" s="89" t="s">
        <v>158</v>
      </c>
      <c r="D48" s="231"/>
      <c r="E48" s="231"/>
      <c r="F48" s="231"/>
      <c r="G48" s="231"/>
      <c r="H48" s="233" t="s">
        <v>175</v>
      </c>
      <c r="I48" s="231"/>
      <c r="J48" s="231"/>
      <c r="K48" s="231"/>
      <c r="L48" s="231"/>
      <c r="M48" s="233">
        <v>99801064</v>
      </c>
      <c r="N48" s="231"/>
      <c r="O48" s="231"/>
      <c r="P48" s="231"/>
      <c r="Q48" s="233" t="s">
        <v>139</v>
      </c>
      <c r="R48" s="234">
        <v>22224</v>
      </c>
      <c r="S48" s="231"/>
      <c r="T48" s="231"/>
    </row>
    <row r="49" spans="1:20" ht="12.75">
      <c r="A49" s="229">
        <v>100</v>
      </c>
      <c r="B49" s="237" t="s">
        <v>273</v>
      </c>
      <c r="C49" s="89" t="s">
        <v>158</v>
      </c>
      <c r="D49" s="231"/>
      <c r="E49" s="231"/>
      <c r="F49" s="231"/>
      <c r="G49" s="231"/>
      <c r="H49" s="233" t="s">
        <v>168</v>
      </c>
      <c r="I49" s="231"/>
      <c r="J49" s="231"/>
      <c r="K49" s="231"/>
      <c r="L49" s="231"/>
      <c r="M49" s="233">
        <v>32373900</v>
      </c>
      <c r="N49" s="231"/>
      <c r="O49" s="231"/>
      <c r="P49" s="231"/>
      <c r="Q49" s="233" t="s">
        <v>139</v>
      </c>
      <c r="R49" s="234">
        <v>35892</v>
      </c>
      <c r="S49" s="231"/>
      <c r="T49" s="231"/>
    </row>
    <row r="50" spans="1:20" ht="12.75">
      <c r="A50" s="229">
        <v>101</v>
      </c>
      <c r="B50" s="237" t="s">
        <v>274</v>
      </c>
      <c r="C50" s="89" t="s">
        <v>158</v>
      </c>
      <c r="D50" s="231"/>
      <c r="E50" s="231"/>
      <c r="F50" s="231"/>
      <c r="G50" s="231"/>
      <c r="H50" s="233"/>
      <c r="I50" s="231"/>
      <c r="J50" s="231"/>
      <c r="K50" s="231"/>
      <c r="L50" s="231"/>
      <c r="M50" s="233">
        <v>99320881</v>
      </c>
      <c r="N50" s="231"/>
      <c r="O50" s="231"/>
      <c r="P50" s="231"/>
      <c r="Q50" s="233" t="s">
        <v>144</v>
      </c>
      <c r="R50" s="234">
        <v>35534</v>
      </c>
      <c r="S50" s="231"/>
      <c r="T50" s="231"/>
    </row>
    <row r="51" spans="1:20" ht="12.75">
      <c r="A51" s="229">
        <v>29</v>
      </c>
      <c r="B51" s="91" t="s">
        <v>178</v>
      </c>
      <c r="C51" s="89" t="s">
        <v>158</v>
      </c>
      <c r="D51" s="231"/>
      <c r="E51" s="231"/>
      <c r="F51" s="231"/>
      <c r="G51" s="231"/>
      <c r="H51" s="233"/>
      <c r="I51" s="231"/>
      <c r="J51" s="231"/>
      <c r="K51" s="231"/>
      <c r="L51" s="231"/>
      <c r="M51" s="233"/>
      <c r="N51" s="231"/>
      <c r="O51" s="231"/>
      <c r="P51" s="231"/>
      <c r="Q51" s="233" t="s">
        <v>139</v>
      </c>
      <c r="R51" s="234"/>
      <c r="S51" s="231"/>
      <c r="T51" s="231"/>
    </row>
    <row r="52" spans="1:20" ht="12.75">
      <c r="A52" s="229">
        <v>23</v>
      </c>
      <c r="B52" s="237" t="s">
        <v>170</v>
      </c>
      <c r="C52" s="89" t="s">
        <v>158</v>
      </c>
      <c r="D52" s="231"/>
      <c r="E52" s="231"/>
      <c r="F52" s="231"/>
      <c r="G52" s="231"/>
      <c r="H52" s="233" t="s">
        <v>168</v>
      </c>
      <c r="I52" s="231"/>
      <c r="J52" s="231"/>
      <c r="K52" s="231"/>
      <c r="L52" s="231"/>
      <c r="M52" s="233">
        <v>33231607</v>
      </c>
      <c r="N52" s="231"/>
      <c r="O52" s="231"/>
      <c r="P52" s="231"/>
      <c r="Q52" s="233" t="s">
        <v>139</v>
      </c>
      <c r="R52" s="234">
        <v>35931</v>
      </c>
      <c r="S52" s="231"/>
      <c r="T52" s="231"/>
    </row>
    <row r="53" spans="1:20" ht="12.75">
      <c r="A53" s="229">
        <v>18</v>
      </c>
      <c r="B53" s="237" t="s">
        <v>163</v>
      </c>
      <c r="C53" s="89" t="s">
        <v>158</v>
      </c>
      <c r="D53" s="231"/>
      <c r="E53" s="231"/>
      <c r="F53" s="231"/>
      <c r="G53" s="231"/>
      <c r="H53" s="233" t="s">
        <v>164</v>
      </c>
      <c r="I53" s="231"/>
      <c r="J53" s="231"/>
      <c r="K53" s="231"/>
      <c r="L53" s="231"/>
      <c r="M53" s="233">
        <v>33785879</v>
      </c>
      <c r="N53" s="231"/>
      <c r="O53" s="231"/>
      <c r="P53" s="231"/>
      <c r="Q53" s="233" t="s">
        <v>139</v>
      </c>
      <c r="R53" s="234">
        <v>35454</v>
      </c>
      <c r="S53" s="231"/>
      <c r="T53" s="231"/>
    </row>
    <row r="54" spans="1:20" ht="12.75">
      <c r="A54" s="229">
        <v>103</v>
      </c>
      <c r="B54" s="91" t="s">
        <v>276</v>
      </c>
      <c r="C54" s="89" t="s">
        <v>158</v>
      </c>
      <c r="D54" s="231"/>
      <c r="E54" s="231"/>
      <c r="F54" s="231"/>
      <c r="G54" s="231"/>
      <c r="H54" s="233">
        <v>48052914</v>
      </c>
      <c r="I54" s="231"/>
      <c r="J54" s="231"/>
      <c r="K54" s="231"/>
      <c r="L54" s="231"/>
      <c r="M54" s="233">
        <v>33390064</v>
      </c>
      <c r="N54" s="231"/>
      <c r="O54" s="231"/>
      <c r="P54" s="231"/>
      <c r="Q54" s="233" t="s">
        <v>144</v>
      </c>
      <c r="R54" s="234">
        <v>35533</v>
      </c>
      <c r="S54" s="231"/>
      <c r="T54" s="231"/>
    </row>
    <row r="55" spans="1:20" ht="12.75">
      <c r="A55" s="229">
        <v>25</v>
      </c>
      <c r="B55" s="237" t="s">
        <v>172</v>
      </c>
      <c r="C55" s="89" t="s">
        <v>158</v>
      </c>
      <c r="D55" s="231"/>
      <c r="E55" s="231"/>
      <c r="F55" s="231"/>
      <c r="G55" s="231"/>
      <c r="H55" s="233" t="s">
        <v>168</v>
      </c>
      <c r="I55" s="231"/>
      <c r="J55" s="231"/>
      <c r="K55" s="231"/>
      <c r="L55" s="231"/>
      <c r="M55" s="233">
        <v>33383329</v>
      </c>
      <c r="N55" s="231"/>
      <c r="O55" s="231"/>
      <c r="P55" s="231"/>
      <c r="Q55" s="233" t="s">
        <v>139</v>
      </c>
      <c r="R55" s="234">
        <v>25803</v>
      </c>
      <c r="S55" s="231"/>
      <c r="T55" s="231"/>
    </row>
    <row r="56" spans="1:20" ht="12.75">
      <c r="A56" s="229">
        <v>22</v>
      </c>
      <c r="B56" s="237" t="s">
        <v>169</v>
      </c>
      <c r="C56" s="89" t="s">
        <v>158</v>
      </c>
      <c r="D56" s="231"/>
      <c r="E56" s="231"/>
      <c r="F56" s="231"/>
      <c r="G56" s="231"/>
      <c r="H56" s="233" t="s">
        <v>168</v>
      </c>
      <c r="I56" s="231"/>
      <c r="J56" s="231"/>
      <c r="K56" s="231"/>
      <c r="L56" s="231"/>
      <c r="M56" s="233">
        <v>33383329</v>
      </c>
      <c r="N56" s="231"/>
      <c r="O56" s="231"/>
      <c r="P56" s="231"/>
      <c r="Q56" s="233" t="s">
        <v>144</v>
      </c>
      <c r="R56" s="234">
        <v>36166</v>
      </c>
      <c r="S56" s="231"/>
      <c r="T56" s="231"/>
    </row>
    <row r="57" spans="1:20" ht="12.75">
      <c r="A57" s="229">
        <v>102</v>
      </c>
      <c r="B57" s="91" t="s">
        <v>275</v>
      </c>
      <c r="C57" s="89" t="s">
        <v>158</v>
      </c>
      <c r="D57" s="231"/>
      <c r="E57" s="231"/>
      <c r="F57" s="231"/>
      <c r="G57" s="231"/>
      <c r="H57" s="233"/>
      <c r="I57" s="231"/>
      <c r="J57" s="231"/>
      <c r="K57" s="231"/>
      <c r="L57" s="231"/>
      <c r="M57" s="233">
        <v>33383329</v>
      </c>
      <c r="N57" s="231"/>
      <c r="O57" s="231"/>
      <c r="P57" s="231"/>
      <c r="Q57" s="233" t="s">
        <v>139</v>
      </c>
      <c r="R57" s="234">
        <v>26564</v>
      </c>
      <c r="S57" s="231"/>
      <c r="T57" s="231"/>
    </row>
    <row r="58" spans="1:20" ht="12.75">
      <c r="A58" s="229">
        <v>21</v>
      </c>
      <c r="B58" s="237" t="s">
        <v>167</v>
      </c>
      <c r="C58" s="89" t="s">
        <v>158</v>
      </c>
      <c r="D58" s="231"/>
      <c r="E58" s="231"/>
      <c r="F58" s="231"/>
      <c r="G58" s="231"/>
      <c r="H58" s="233" t="s">
        <v>168</v>
      </c>
      <c r="I58" s="231"/>
      <c r="J58" s="231"/>
      <c r="K58" s="231"/>
      <c r="L58" s="231"/>
      <c r="M58" s="233">
        <v>33383329</v>
      </c>
      <c r="N58" s="231"/>
      <c r="O58" s="231"/>
      <c r="P58" s="231"/>
      <c r="Q58" s="233" t="s">
        <v>144</v>
      </c>
      <c r="R58" s="234">
        <v>35443</v>
      </c>
      <c r="S58" s="231"/>
      <c r="T58" s="231"/>
    </row>
    <row r="59" spans="1:20" ht="12.75">
      <c r="A59" s="229">
        <v>28</v>
      </c>
      <c r="B59" s="91" t="s">
        <v>176</v>
      </c>
      <c r="C59" s="89" t="s">
        <v>158</v>
      </c>
      <c r="D59" s="231"/>
      <c r="E59" s="231"/>
      <c r="F59" s="231"/>
      <c r="G59" s="231"/>
      <c r="H59" s="233" t="s">
        <v>177</v>
      </c>
      <c r="I59" s="231"/>
      <c r="J59" s="231"/>
      <c r="K59" s="231"/>
      <c r="L59" s="231"/>
      <c r="M59" s="233">
        <v>33371920</v>
      </c>
      <c r="N59" s="231"/>
      <c r="O59" s="231"/>
      <c r="P59" s="231"/>
      <c r="Q59" s="233" t="s">
        <v>139</v>
      </c>
      <c r="R59" s="234">
        <v>21809</v>
      </c>
      <c r="S59" s="231"/>
      <c r="T59" s="231"/>
    </row>
    <row r="60" spans="1:20" ht="12.75">
      <c r="A60" s="229">
        <v>15</v>
      </c>
      <c r="B60" s="91" t="s">
        <v>157</v>
      </c>
      <c r="C60" s="89" t="s">
        <v>158</v>
      </c>
      <c r="D60" s="231"/>
      <c r="E60" s="231"/>
      <c r="F60" s="231"/>
      <c r="G60" s="231"/>
      <c r="H60" s="233">
        <v>3599094</v>
      </c>
      <c r="I60" s="231"/>
      <c r="J60" s="231"/>
      <c r="K60" s="231"/>
      <c r="L60" s="231"/>
      <c r="M60" s="233">
        <v>33371920</v>
      </c>
      <c r="N60" s="231"/>
      <c r="O60" s="231"/>
      <c r="P60" s="231"/>
      <c r="Q60" s="233" t="s">
        <v>139</v>
      </c>
      <c r="R60" s="234">
        <v>35481</v>
      </c>
      <c r="S60" s="231"/>
      <c r="T60" s="231"/>
    </row>
    <row r="61" spans="1:20" ht="12.75">
      <c r="A61" s="229">
        <v>19</v>
      </c>
      <c r="B61" s="237" t="s">
        <v>165</v>
      </c>
      <c r="C61" s="89" t="s">
        <v>158</v>
      </c>
      <c r="D61" s="231"/>
      <c r="E61" s="231"/>
      <c r="F61" s="231"/>
      <c r="G61" s="231"/>
      <c r="H61" s="233">
        <v>5726176</v>
      </c>
      <c r="I61" s="231"/>
      <c r="J61" s="231"/>
      <c r="K61" s="231"/>
      <c r="L61" s="231"/>
      <c r="M61" s="233">
        <v>33232957</v>
      </c>
      <c r="N61" s="231"/>
      <c r="O61" s="231"/>
      <c r="P61" s="231"/>
      <c r="Q61" s="233" t="s">
        <v>144</v>
      </c>
      <c r="R61" s="234">
        <v>35406</v>
      </c>
      <c r="S61" s="231"/>
      <c r="T61" s="231"/>
    </row>
    <row r="62" spans="1:20" ht="12.75">
      <c r="A62" s="229">
        <v>17</v>
      </c>
      <c r="B62" s="237" t="s">
        <v>161</v>
      </c>
      <c r="C62" s="89" t="s">
        <v>158</v>
      </c>
      <c r="D62" s="231"/>
      <c r="E62" s="231"/>
      <c r="F62" s="231"/>
      <c r="G62" s="231"/>
      <c r="H62" s="233" t="s">
        <v>162</v>
      </c>
      <c r="I62" s="231"/>
      <c r="J62" s="231"/>
      <c r="K62" s="231"/>
      <c r="L62" s="231"/>
      <c r="M62" s="233">
        <v>33380553</v>
      </c>
      <c r="N62" s="231"/>
      <c r="O62" s="231"/>
      <c r="P62" s="231"/>
      <c r="Q62" s="233" t="s">
        <v>139</v>
      </c>
      <c r="R62" s="234">
        <v>35447</v>
      </c>
      <c r="S62" s="231"/>
      <c r="T62" s="231"/>
    </row>
    <row r="63" spans="1:20" ht="12.75">
      <c r="A63" s="229">
        <v>24</v>
      </c>
      <c r="B63" s="237" t="s">
        <v>171</v>
      </c>
      <c r="C63" s="89" t="s">
        <v>158</v>
      </c>
      <c r="D63" s="231"/>
      <c r="E63" s="231"/>
      <c r="F63" s="231"/>
      <c r="G63" s="231"/>
      <c r="H63" s="233"/>
      <c r="I63" s="231"/>
      <c r="J63" s="231"/>
      <c r="K63" s="231"/>
      <c r="L63" s="231"/>
      <c r="M63" s="233"/>
      <c r="N63" s="231"/>
      <c r="O63" s="231"/>
      <c r="P63" s="231"/>
      <c r="Q63" s="233" t="s">
        <v>139</v>
      </c>
      <c r="R63" s="234"/>
      <c r="S63" s="231"/>
      <c r="T63" s="231"/>
    </row>
    <row r="64" spans="1:20" ht="12.75">
      <c r="A64" s="229">
        <v>26</v>
      </c>
      <c r="B64" s="237" t="s">
        <v>173</v>
      </c>
      <c r="C64" s="89" t="s">
        <v>158</v>
      </c>
      <c r="D64" s="231"/>
      <c r="E64" s="231"/>
      <c r="F64" s="231"/>
      <c r="G64" s="231"/>
      <c r="H64" s="233"/>
      <c r="I64" s="231"/>
      <c r="J64" s="231"/>
      <c r="K64" s="231"/>
      <c r="L64" s="231"/>
      <c r="M64" s="233"/>
      <c r="N64" s="231"/>
      <c r="O64" s="231"/>
      <c r="P64" s="231"/>
      <c r="Q64" s="233" t="s">
        <v>139</v>
      </c>
      <c r="R64" s="234"/>
      <c r="S64" s="231"/>
      <c r="T64" s="231"/>
    </row>
    <row r="65" spans="1:20" ht="12.75">
      <c r="A65" s="229">
        <v>32</v>
      </c>
      <c r="B65" s="91" t="s">
        <v>183</v>
      </c>
      <c r="C65" s="89" t="s">
        <v>182</v>
      </c>
      <c r="D65" s="231"/>
      <c r="E65" s="231"/>
      <c r="F65" s="231"/>
      <c r="G65" s="231"/>
      <c r="H65" s="233"/>
      <c r="I65" s="231"/>
      <c r="J65" s="231"/>
      <c r="K65" s="231"/>
      <c r="L65" s="231"/>
      <c r="M65" s="233"/>
      <c r="N65" s="231"/>
      <c r="O65" s="231"/>
      <c r="P65" s="231"/>
      <c r="Q65" s="233" t="s">
        <v>139</v>
      </c>
      <c r="R65" s="234">
        <v>33894</v>
      </c>
      <c r="S65" s="231"/>
      <c r="T65" s="231"/>
    </row>
    <row r="66" spans="1:20" ht="12.75">
      <c r="A66" s="229">
        <v>34</v>
      </c>
      <c r="B66" s="91" t="s">
        <v>185</v>
      </c>
      <c r="C66" s="89" t="s">
        <v>182</v>
      </c>
      <c r="D66" s="231"/>
      <c r="E66" s="231"/>
      <c r="F66" s="231"/>
      <c r="G66" s="231"/>
      <c r="H66" s="233">
        <v>5926058</v>
      </c>
      <c r="I66" s="231"/>
      <c r="J66" s="231"/>
      <c r="K66" s="231"/>
      <c r="L66" s="231"/>
      <c r="M66" s="233">
        <v>91177023</v>
      </c>
      <c r="N66" s="231"/>
      <c r="O66" s="231"/>
      <c r="P66" s="231"/>
      <c r="Q66" s="233" t="s">
        <v>139</v>
      </c>
      <c r="R66" s="234">
        <v>33522</v>
      </c>
      <c r="S66" s="231"/>
      <c r="T66" s="231"/>
    </row>
    <row r="67" spans="1:20" ht="12.75">
      <c r="A67" s="229">
        <v>39</v>
      </c>
      <c r="B67" s="91" t="s">
        <v>190</v>
      </c>
      <c r="C67" s="89" t="s">
        <v>182</v>
      </c>
      <c r="D67" s="231"/>
      <c r="E67" s="231"/>
      <c r="F67" s="231"/>
      <c r="G67" s="231"/>
      <c r="H67" s="233">
        <v>4298174</v>
      </c>
      <c r="I67" s="231"/>
      <c r="J67" s="231"/>
      <c r="K67" s="231"/>
      <c r="L67" s="231"/>
      <c r="M67" s="233">
        <v>99988135</v>
      </c>
      <c r="N67" s="231"/>
      <c r="O67" s="231"/>
      <c r="P67" s="231"/>
      <c r="Q67" s="233" t="s">
        <v>139</v>
      </c>
      <c r="R67" s="234">
        <v>32333</v>
      </c>
      <c r="S67" s="231"/>
      <c r="T67" s="231"/>
    </row>
    <row r="68" spans="1:20" ht="12.75">
      <c r="A68" s="229">
        <v>37</v>
      </c>
      <c r="B68" s="91" t="s">
        <v>188</v>
      </c>
      <c r="C68" s="89" t="s">
        <v>182</v>
      </c>
      <c r="D68" s="231"/>
      <c r="E68" s="231"/>
      <c r="F68" s="231"/>
      <c r="G68" s="231"/>
      <c r="H68" s="233">
        <v>52317315</v>
      </c>
      <c r="I68" s="231"/>
      <c r="J68" s="231"/>
      <c r="K68" s="231"/>
      <c r="L68" s="231"/>
      <c r="M68" s="233">
        <v>99704850</v>
      </c>
      <c r="N68" s="231"/>
      <c r="O68" s="231"/>
      <c r="P68" s="231"/>
      <c r="Q68" s="233" t="s">
        <v>139</v>
      </c>
      <c r="R68" s="234">
        <v>33793</v>
      </c>
      <c r="S68" s="231"/>
      <c r="T68" s="231"/>
    </row>
    <row r="69" spans="1:20" ht="12.75">
      <c r="A69" s="229">
        <v>38</v>
      </c>
      <c r="B69" s="91" t="s">
        <v>189</v>
      </c>
      <c r="C69" s="89" t="s">
        <v>182</v>
      </c>
      <c r="D69" s="231"/>
      <c r="E69" s="231"/>
      <c r="F69" s="231"/>
      <c r="G69" s="231"/>
      <c r="H69" s="233">
        <v>4054242</v>
      </c>
      <c r="I69" s="231"/>
      <c r="J69" s="231"/>
      <c r="K69" s="231"/>
      <c r="L69" s="231"/>
      <c r="M69" s="233">
        <v>91114882</v>
      </c>
      <c r="N69" s="231"/>
      <c r="O69" s="231"/>
      <c r="P69" s="231"/>
      <c r="Q69" s="233" t="s">
        <v>144</v>
      </c>
      <c r="R69" s="234">
        <v>33751</v>
      </c>
      <c r="S69" s="231"/>
      <c r="T69" s="231"/>
    </row>
    <row r="70" spans="1:20" ht="12.75">
      <c r="A70" s="229">
        <v>40</v>
      </c>
      <c r="B70" s="91" t="s">
        <v>191</v>
      </c>
      <c r="C70" s="89" t="s">
        <v>182</v>
      </c>
      <c r="D70" s="231"/>
      <c r="E70" s="231"/>
      <c r="F70" s="231"/>
      <c r="G70" s="231"/>
      <c r="H70" s="233" t="s">
        <v>168</v>
      </c>
      <c r="I70" s="231"/>
      <c r="J70" s="231"/>
      <c r="K70" s="231"/>
      <c r="L70" s="231"/>
      <c r="M70" s="233">
        <v>91177023</v>
      </c>
      <c r="N70" s="231"/>
      <c r="O70" s="231"/>
      <c r="P70" s="231"/>
      <c r="Q70" s="233" t="s">
        <v>139</v>
      </c>
      <c r="R70" s="234">
        <v>36123</v>
      </c>
      <c r="S70" s="231"/>
      <c r="T70" s="231"/>
    </row>
    <row r="71" spans="1:20" ht="12.75">
      <c r="A71" s="229">
        <v>35</v>
      </c>
      <c r="B71" s="91" t="s">
        <v>186</v>
      </c>
      <c r="C71" s="89" t="s">
        <v>182</v>
      </c>
      <c r="D71" s="231"/>
      <c r="E71" s="231"/>
      <c r="F71" s="231"/>
      <c r="G71" s="231"/>
      <c r="H71" s="233"/>
      <c r="I71" s="231"/>
      <c r="J71" s="231"/>
      <c r="K71" s="231"/>
      <c r="L71" s="231"/>
      <c r="M71" s="233"/>
      <c r="N71" s="231"/>
      <c r="O71" s="231"/>
      <c r="P71" s="231"/>
      <c r="Q71" s="233" t="s">
        <v>139</v>
      </c>
      <c r="R71" s="234"/>
      <c r="S71" s="231"/>
      <c r="T71" s="231"/>
    </row>
    <row r="72" spans="1:20" ht="12.75">
      <c r="A72" s="229">
        <v>41</v>
      </c>
      <c r="B72" s="91" t="s">
        <v>192</v>
      </c>
      <c r="C72" s="89" t="s">
        <v>182</v>
      </c>
      <c r="D72" s="231"/>
      <c r="E72" s="231"/>
      <c r="F72" s="231"/>
      <c r="G72" s="231"/>
      <c r="H72" s="233">
        <v>5675346</v>
      </c>
      <c r="I72" s="231"/>
      <c r="J72" s="231"/>
      <c r="K72" s="231"/>
      <c r="L72" s="231"/>
      <c r="M72" s="233">
        <v>99119130</v>
      </c>
      <c r="N72" s="231"/>
      <c r="O72" s="231"/>
      <c r="P72" s="231"/>
      <c r="Q72" s="233" t="s">
        <v>144</v>
      </c>
      <c r="R72" s="234">
        <v>36022</v>
      </c>
      <c r="S72" s="231"/>
      <c r="T72" s="231"/>
    </row>
    <row r="73" spans="1:20" ht="12.75">
      <c r="A73" s="238">
        <v>96</v>
      </c>
      <c r="B73" s="239" t="s">
        <v>268</v>
      </c>
      <c r="C73" s="240" t="s">
        <v>182</v>
      </c>
      <c r="D73" s="231"/>
      <c r="E73" s="231"/>
      <c r="F73" s="231"/>
      <c r="G73" s="231"/>
      <c r="H73" s="233"/>
      <c r="I73" s="231"/>
      <c r="J73" s="231"/>
      <c r="K73" s="231"/>
      <c r="L73" s="231"/>
      <c r="M73" s="233" t="s">
        <v>269</v>
      </c>
      <c r="N73" s="231"/>
      <c r="O73" s="231"/>
      <c r="P73" s="231"/>
      <c r="Q73" s="233" t="s">
        <v>144</v>
      </c>
      <c r="R73" s="234">
        <v>26469</v>
      </c>
      <c r="S73" s="231"/>
      <c r="T73" s="231"/>
    </row>
    <row r="74" spans="1:20" ht="12.75">
      <c r="A74" s="229">
        <v>31</v>
      </c>
      <c r="B74" s="91" t="s">
        <v>181</v>
      </c>
      <c r="C74" s="89" t="s">
        <v>182</v>
      </c>
      <c r="D74" s="231"/>
      <c r="E74" s="231"/>
      <c r="F74" s="231"/>
      <c r="G74" s="231"/>
      <c r="H74" s="233">
        <v>52639550</v>
      </c>
      <c r="I74" s="231"/>
      <c r="J74" s="231"/>
      <c r="K74" s="231"/>
      <c r="L74" s="231"/>
      <c r="M74" s="233">
        <v>33237563</v>
      </c>
      <c r="N74" s="231"/>
      <c r="O74" s="231"/>
      <c r="P74" s="231"/>
      <c r="Q74" s="233" t="s">
        <v>139</v>
      </c>
      <c r="R74" s="234">
        <v>35475</v>
      </c>
      <c r="S74" s="231"/>
      <c r="T74" s="231"/>
    </row>
    <row r="75" spans="1:20" ht="12.75">
      <c r="A75" s="229">
        <v>33</v>
      </c>
      <c r="B75" s="91" t="s">
        <v>184</v>
      </c>
      <c r="C75" s="89" t="s">
        <v>182</v>
      </c>
      <c r="D75" s="231"/>
      <c r="E75" s="231"/>
      <c r="F75" s="231"/>
      <c r="G75" s="231"/>
      <c r="H75" s="233">
        <v>4462327</v>
      </c>
      <c r="I75" s="231"/>
      <c r="J75" s="231"/>
      <c r="K75" s="231"/>
      <c r="L75" s="231"/>
      <c r="M75" s="233">
        <v>88296474</v>
      </c>
      <c r="N75" s="231"/>
      <c r="O75" s="231"/>
      <c r="P75" s="231"/>
      <c r="Q75" s="233" t="s">
        <v>139</v>
      </c>
      <c r="R75" s="234">
        <v>32962</v>
      </c>
      <c r="S75" s="231"/>
      <c r="T75" s="231"/>
    </row>
    <row r="76" spans="1:20" ht="12.75">
      <c r="A76" s="229">
        <v>107</v>
      </c>
      <c r="B76" s="91" t="s">
        <v>281</v>
      </c>
      <c r="C76" s="89" t="s">
        <v>306</v>
      </c>
      <c r="D76" s="231"/>
      <c r="E76" s="231"/>
      <c r="F76" s="231"/>
      <c r="G76" s="231"/>
      <c r="H76" s="233" t="s">
        <v>282</v>
      </c>
      <c r="I76" s="231"/>
      <c r="J76" s="231"/>
      <c r="K76" s="231"/>
      <c r="L76" s="231"/>
      <c r="M76" s="233">
        <v>4999651572</v>
      </c>
      <c r="N76" s="231"/>
      <c r="O76" s="231"/>
      <c r="P76" s="231"/>
      <c r="Q76" s="233" t="s">
        <v>139</v>
      </c>
      <c r="R76" s="234">
        <v>25696</v>
      </c>
      <c r="S76" s="231"/>
      <c r="T76" s="231"/>
    </row>
    <row r="77" spans="1:20" ht="12.75">
      <c r="A77" s="229">
        <v>52</v>
      </c>
      <c r="B77" s="91" t="s">
        <v>207</v>
      </c>
      <c r="C77" s="89" t="s">
        <v>306</v>
      </c>
      <c r="D77" s="231"/>
      <c r="E77" s="231"/>
      <c r="F77" s="231"/>
      <c r="G77" s="231"/>
      <c r="H77" s="233"/>
      <c r="I77" s="231"/>
      <c r="J77" s="231"/>
      <c r="K77" s="231"/>
      <c r="L77" s="231"/>
      <c r="M77" s="233"/>
      <c r="N77" s="231"/>
      <c r="O77" s="231"/>
      <c r="P77" s="231"/>
      <c r="Q77" s="233" t="s">
        <v>144</v>
      </c>
      <c r="R77" s="234"/>
      <c r="S77" s="231"/>
      <c r="T77" s="231"/>
    </row>
    <row r="78" spans="1:20" ht="12.75">
      <c r="A78" s="229">
        <v>47</v>
      </c>
      <c r="B78" s="91" t="s">
        <v>200</v>
      </c>
      <c r="C78" s="89" t="s">
        <v>306</v>
      </c>
      <c r="D78" s="231"/>
      <c r="E78" s="231"/>
      <c r="F78" s="231"/>
      <c r="G78" s="231"/>
      <c r="H78" s="233" t="s">
        <v>201</v>
      </c>
      <c r="I78" s="231"/>
      <c r="J78" s="231"/>
      <c r="K78" s="231"/>
      <c r="L78" s="231"/>
      <c r="M78" s="233" t="s">
        <v>194</v>
      </c>
      <c r="N78" s="231"/>
      <c r="O78" s="231"/>
      <c r="P78" s="231"/>
      <c r="Q78" s="233" t="s">
        <v>139</v>
      </c>
      <c r="R78" s="234">
        <v>36735</v>
      </c>
      <c r="S78" s="231"/>
      <c r="T78" s="231"/>
    </row>
    <row r="79" spans="1:20" ht="12.75">
      <c r="A79" s="229">
        <v>55</v>
      </c>
      <c r="B79" s="91" t="s">
        <v>212</v>
      </c>
      <c r="C79" s="89" t="s">
        <v>306</v>
      </c>
      <c r="D79" s="231"/>
      <c r="E79" s="231"/>
      <c r="F79" s="231"/>
      <c r="G79" s="231"/>
      <c r="H79" s="233" t="s">
        <v>213</v>
      </c>
      <c r="I79" s="231"/>
      <c r="J79" s="231"/>
      <c r="K79" s="231"/>
      <c r="L79" s="231"/>
      <c r="M79" s="233" t="s">
        <v>194</v>
      </c>
      <c r="N79" s="231"/>
      <c r="O79" s="231"/>
      <c r="P79" s="231"/>
      <c r="Q79" s="233" t="s">
        <v>139</v>
      </c>
      <c r="R79" s="234">
        <v>37938</v>
      </c>
      <c r="S79" s="231"/>
      <c r="T79" s="231"/>
    </row>
    <row r="80" spans="1:20" ht="12.75">
      <c r="A80" s="229">
        <v>44</v>
      </c>
      <c r="B80" s="91" t="s">
        <v>196</v>
      </c>
      <c r="C80" s="89" t="s">
        <v>306</v>
      </c>
      <c r="D80" s="231"/>
      <c r="E80" s="231"/>
      <c r="F80" s="231"/>
      <c r="G80" s="231"/>
      <c r="H80" s="233">
        <v>5543720</v>
      </c>
      <c r="I80" s="231"/>
      <c r="J80" s="231"/>
      <c r="K80" s="231"/>
      <c r="L80" s="231"/>
      <c r="M80" s="233" t="s">
        <v>194</v>
      </c>
      <c r="N80" s="231"/>
      <c r="O80" s="231"/>
      <c r="P80" s="231"/>
      <c r="Q80" s="233" t="s">
        <v>139</v>
      </c>
      <c r="R80" s="234">
        <v>36878</v>
      </c>
      <c r="S80" s="231"/>
      <c r="T80" s="231"/>
    </row>
    <row r="81" spans="1:20" ht="12.75">
      <c r="A81" s="229">
        <v>50</v>
      </c>
      <c r="B81" s="91" t="s">
        <v>205</v>
      </c>
      <c r="C81" s="89" t="s">
        <v>306</v>
      </c>
      <c r="D81" s="231"/>
      <c r="E81" s="231"/>
      <c r="F81" s="231"/>
      <c r="G81" s="231"/>
      <c r="H81" s="233">
        <v>6729005</v>
      </c>
      <c r="I81" s="231"/>
      <c r="J81" s="231"/>
      <c r="K81" s="231"/>
      <c r="L81" s="231"/>
      <c r="M81" s="233" t="s">
        <v>194</v>
      </c>
      <c r="N81" s="231"/>
      <c r="O81" s="231"/>
      <c r="P81" s="231"/>
      <c r="Q81" s="233" t="s">
        <v>139</v>
      </c>
      <c r="R81" s="234">
        <v>37037</v>
      </c>
      <c r="S81" s="231"/>
      <c r="T81" s="231"/>
    </row>
    <row r="82" spans="1:20" ht="12.75">
      <c r="A82" s="229">
        <v>43</v>
      </c>
      <c r="B82" s="91" t="s">
        <v>195</v>
      </c>
      <c r="C82" s="89" t="s">
        <v>306</v>
      </c>
      <c r="D82" s="231"/>
      <c r="E82" s="231"/>
      <c r="F82" s="231"/>
      <c r="G82" s="231"/>
      <c r="H82" s="233">
        <v>53724844</v>
      </c>
      <c r="I82" s="231"/>
      <c r="J82" s="231"/>
      <c r="K82" s="231"/>
      <c r="L82" s="231"/>
      <c r="M82" s="233" t="s">
        <v>194</v>
      </c>
      <c r="N82" s="231"/>
      <c r="O82" s="231"/>
      <c r="P82" s="231"/>
      <c r="Q82" s="233" t="s">
        <v>139</v>
      </c>
      <c r="R82" s="234">
        <v>36584</v>
      </c>
      <c r="S82" s="231"/>
      <c r="T82" s="231"/>
    </row>
    <row r="83" spans="1:20" ht="12.75">
      <c r="A83" s="229">
        <v>106</v>
      </c>
      <c r="B83" s="91" t="s">
        <v>279</v>
      </c>
      <c r="C83" s="89" t="s">
        <v>306</v>
      </c>
      <c r="D83" s="231"/>
      <c r="E83" s="231"/>
      <c r="F83" s="231"/>
      <c r="G83" s="231"/>
      <c r="H83" s="233" t="s">
        <v>280</v>
      </c>
      <c r="I83" s="231"/>
      <c r="J83" s="231"/>
      <c r="K83" s="231"/>
      <c r="L83" s="231"/>
      <c r="M83" s="233" t="s">
        <v>194</v>
      </c>
      <c r="N83" s="231"/>
      <c r="O83" s="231"/>
      <c r="P83" s="231"/>
      <c r="Q83" s="233" t="s">
        <v>139</v>
      </c>
      <c r="R83" s="234">
        <v>28281</v>
      </c>
      <c r="S83" s="231"/>
      <c r="T83" s="231"/>
    </row>
    <row r="84" spans="1:20" ht="12.75">
      <c r="A84" s="229">
        <v>56</v>
      </c>
      <c r="B84" s="91" t="s">
        <v>214</v>
      </c>
      <c r="C84" s="89" t="s">
        <v>306</v>
      </c>
      <c r="D84" s="231"/>
      <c r="E84" s="231"/>
      <c r="F84" s="231"/>
      <c r="G84" s="231"/>
      <c r="H84" s="233">
        <v>6461828</v>
      </c>
      <c r="I84" s="231"/>
      <c r="J84" s="231"/>
      <c r="K84" s="231"/>
      <c r="L84" s="231"/>
      <c r="M84" s="233" t="s">
        <v>194</v>
      </c>
      <c r="N84" s="231"/>
      <c r="O84" s="231"/>
      <c r="P84" s="231"/>
      <c r="Q84" s="233" t="s">
        <v>139</v>
      </c>
      <c r="R84" s="234">
        <v>36534</v>
      </c>
      <c r="S84" s="231"/>
      <c r="T84" s="231"/>
    </row>
    <row r="85" spans="1:20" ht="12.75">
      <c r="A85" s="229">
        <v>45</v>
      </c>
      <c r="B85" s="91" t="s">
        <v>197</v>
      </c>
      <c r="C85" s="89" t="s">
        <v>306</v>
      </c>
      <c r="D85" s="231"/>
      <c r="E85" s="231"/>
      <c r="F85" s="231"/>
      <c r="G85" s="231"/>
      <c r="H85" s="233">
        <v>6493434</v>
      </c>
      <c r="I85" s="231"/>
      <c r="J85" s="231"/>
      <c r="K85" s="231"/>
      <c r="L85" s="231"/>
      <c r="M85" s="233" t="s">
        <v>194</v>
      </c>
      <c r="N85" s="231"/>
      <c r="O85" s="231"/>
      <c r="P85" s="231"/>
      <c r="Q85" s="233" t="s">
        <v>139</v>
      </c>
      <c r="R85" s="234">
        <v>36863</v>
      </c>
      <c r="S85" s="231"/>
      <c r="T85" s="231"/>
    </row>
    <row r="86" spans="1:20" ht="12.75">
      <c r="A86" s="229">
        <v>48</v>
      </c>
      <c r="B86" s="91" t="s">
        <v>202</v>
      </c>
      <c r="C86" s="89" t="s">
        <v>306</v>
      </c>
      <c r="D86" s="231"/>
      <c r="E86" s="231"/>
      <c r="F86" s="231"/>
      <c r="G86" s="231"/>
      <c r="H86" s="233" t="s">
        <v>203</v>
      </c>
      <c r="I86" s="231"/>
      <c r="J86" s="231"/>
      <c r="K86" s="231"/>
      <c r="L86" s="231"/>
      <c r="M86" s="233" t="s">
        <v>194</v>
      </c>
      <c r="N86" s="231"/>
      <c r="O86" s="231"/>
      <c r="P86" s="231"/>
      <c r="Q86" s="233" t="s">
        <v>139</v>
      </c>
      <c r="R86" s="234">
        <v>37423</v>
      </c>
      <c r="S86" s="231"/>
      <c r="T86" s="231"/>
    </row>
    <row r="87" spans="1:20" ht="12.75">
      <c r="A87" s="229">
        <v>105</v>
      </c>
      <c r="B87" s="91" t="s">
        <v>278</v>
      </c>
      <c r="C87" s="89" t="s">
        <v>306</v>
      </c>
      <c r="D87" s="231"/>
      <c r="E87" s="231"/>
      <c r="F87" s="231"/>
      <c r="G87" s="231"/>
      <c r="H87" s="233"/>
      <c r="I87" s="231"/>
      <c r="J87" s="231"/>
      <c r="K87" s="231"/>
      <c r="L87" s="231"/>
      <c r="M87" s="233" t="s">
        <v>194</v>
      </c>
      <c r="N87" s="231"/>
      <c r="O87" s="231"/>
      <c r="P87" s="231"/>
      <c r="Q87" s="233" t="s">
        <v>144</v>
      </c>
      <c r="R87" s="234">
        <v>37944</v>
      </c>
      <c r="S87" s="231"/>
      <c r="T87" s="231"/>
    </row>
    <row r="88" spans="1:20" ht="12.75">
      <c r="A88" s="229">
        <v>46</v>
      </c>
      <c r="B88" s="91" t="s">
        <v>198</v>
      </c>
      <c r="C88" s="89" t="s">
        <v>306</v>
      </c>
      <c r="D88" s="231"/>
      <c r="E88" s="231"/>
      <c r="F88" s="231"/>
      <c r="G88" s="231"/>
      <c r="H88" s="233" t="s">
        <v>199</v>
      </c>
      <c r="I88" s="231"/>
      <c r="J88" s="231"/>
      <c r="K88" s="231"/>
      <c r="L88" s="231"/>
      <c r="M88" s="233" t="s">
        <v>194</v>
      </c>
      <c r="N88" s="231"/>
      <c r="O88" s="231"/>
      <c r="P88" s="231"/>
      <c r="Q88" s="233" t="s">
        <v>139</v>
      </c>
      <c r="R88" s="234">
        <v>36216</v>
      </c>
      <c r="S88" s="231"/>
      <c r="T88" s="231"/>
    </row>
    <row r="89" spans="1:20" ht="12.75">
      <c r="A89" s="229">
        <v>54</v>
      </c>
      <c r="B89" s="91" t="s">
        <v>210</v>
      </c>
      <c r="C89" s="89" t="s">
        <v>306</v>
      </c>
      <c r="D89" s="231"/>
      <c r="E89" s="231"/>
      <c r="F89" s="231"/>
      <c r="G89" s="231"/>
      <c r="H89" s="233" t="s">
        <v>211</v>
      </c>
      <c r="I89" s="231"/>
      <c r="J89" s="231"/>
      <c r="K89" s="231"/>
      <c r="L89" s="231"/>
      <c r="M89" s="233" t="s">
        <v>194</v>
      </c>
      <c r="N89" s="231"/>
      <c r="O89" s="231"/>
      <c r="P89" s="231"/>
      <c r="Q89" s="233" t="s">
        <v>139</v>
      </c>
      <c r="R89" s="234">
        <v>37791</v>
      </c>
      <c r="S89" s="231"/>
      <c r="T89" s="231"/>
    </row>
    <row r="90" spans="1:20" ht="12.75">
      <c r="A90" s="229">
        <v>51</v>
      </c>
      <c r="B90" s="91" t="s">
        <v>206</v>
      </c>
      <c r="C90" s="89" t="s">
        <v>306</v>
      </c>
      <c r="D90" s="231"/>
      <c r="E90" s="231"/>
      <c r="F90" s="231"/>
      <c r="G90" s="231"/>
      <c r="H90" s="233">
        <v>6460693</v>
      </c>
      <c r="I90" s="231"/>
      <c r="J90" s="231"/>
      <c r="K90" s="231"/>
      <c r="L90" s="231"/>
      <c r="M90" s="233" t="s">
        <v>194</v>
      </c>
      <c r="N90" s="231"/>
      <c r="O90" s="231"/>
      <c r="P90" s="231"/>
      <c r="Q90" s="233" t="s">
        <v>139</v>
      </c>
      <c r="R90" s="234">
        <v>36933</v>
      </c>
      <c r="S90" s="231"/>
      <c r="T90" s="231"/>
    </row>
    <row r="91" spans="1:20" ht="12.75">
      <c r="A91" s="229">
        <v>49</v>
      </c>
      <c r="B91" s="91" t="s">
        <v>204</v>
      </c>
      <c r="C91" s="89" t="s">
        <v>306</v>
      </c>
      <c r="D91" s="231"/>
      <c r="E91" s="231"/>
      <c r="F91" s="231"/>
      <c r="G91" s="231"/>
      <c r="H91" s="233">
        <v>6319353</v>
      </c>
      <c r="I91" s="231"/>
      <c r="J91" s="231"/>
      <c r="K91" s="231"/>
      <c r="L91" s="231"/>
      <c r="M91" s="233" t="s">
        <v>194</v>
      </c>
      <c r="N91" s="231"/>
      <c r="O91" s="231"/>
      <c r="P91" s="231"/>
      <c r="Q91" s="233" t="s">
        <v>139</v>
      </c>
      <c r="R91" s="234">
        <v>37045</v>
      </c>
      <c r="S91" s="231"/>
      <c r="T91" s="231"/>
    </row>
    <row r="92" spans="1:20" ht="12.75">
      <c r="A92" s="229">
        <v>57</v>
      </c>
      <c r="B92" s="91" t="s">
        <v>215</v>
      </c>
      <c r="C92" s="89" t="s">
        <v>306</v>
      </c>
      <c r="D92" s="231"/>
      <c r="E92" s="231"/>
      <c r="F92" s="231"/>
      <c r="G92" s="231"/>
      <c r="H92" s="233">
        <v>9049901921</v>
      </c>
      <c r="I92" s="231"/>
      <c r="J92" s="231"/>
      <c r="K92" s="231"/>
      <c r="L92" s="231"/>
      <c r="M92" s="233" t="s">
        <v>194</v>
      </c>
      <c r="N92" s="231"/>
      <c r="O92" s="231"/>
      <c r="P92" s="231"/>
      <c r="Q92" s="233" t="s">
        <v>144</v>
      </c>
      <c r="R92" s="234">
        <v>37686</v>
      </c>
      <c r="S92" s="231"/>
      <c r="T92" s="231"/>
    </row>
    <row r="93" spans="1:20" ht="12.75">
      <c r="A93" s="229">
        <v>42</v>
      </c>
      <c r="B93" s="91" t="s">
        <v>193</v>
      </c>
      <c r="C93" s="89" t="s">
        <v>306</v>
      </c>
      <c r="D93" s="231"/>
      <c r="E93" s="231"/>
      <c r="F93" s="231"/>
      <c r="G93" s="231"/>
      <c r="H93" s="233">
        <v>6095996</v>
      </c>
      <c r="I93" s="231"/>
      <c r="J93" s="231"/>
      <c r="K93" s="231"/>
      <c r="L93" s="231"/>
      <c r="M93" s="233" t="s">
        <v>194</v>
      </c>
      <c r="N93" s="231"/>
      <c r="O93" s="231"/>
      <c r="P93" s="231"/>
      <c r="Q93" s="233" t="s">
        <v>144</v>
      </c>
      <c r="R93" s="234">
        <v>36791</v>
      </c>
      <c r="S93" s="231"/>
      <c r="T93" s="231"/>
    </row>
    <row r="94" spans="1:20" s="75" customFormat="1" ht="12.75">
      <c r="A94" s="229">
        <v>123</v>
      </c>
      <c r="B94" s="237" t="s">
        <v>300</v>
      </c>
      <c r="C94" s="89" t="s">
        <v>306</v>
      </c>
      <c r="D94" s="91"/>
      <c r="E94" s="91"/>
      <c r="F94" s="91"/>
      <c r="G94" s="91"/>
      <c r="H94" s="229">
        <v>6644207</v>
      </c>
      <c r="I94" s="91"/>
      <c r="J94" s="91"/>
      <c r="K94" s="91"/>
      <c r="L94" s="91"/>
      <c r="M94" s="89"/>
      <c r="N94" s="91"/>
      <c r="O94" s="91"/>
      <c r="P94" s="91"/>
      <c r="Q94" s="89" t="s">
        <v>139</v>
      </c>
      <c r="R94" s="241">
        <v>37567</v>
      </c>
      <c r="S94" s="91"/>
      <c r="T94" s="91"/>
    </row>
    <row r="95" spans="1:20" ht="12.75">
      <c r="A95" s="229">
        <v>53</v>
      </c>
      <c r="B95" s="91" t="s">
        <v>208</v>
      </c>
      <c r="C95" s="89" t="s">
        <v>306</v>
      </c>
      <c r="D95" s="231"/>
      <c r="E95" s="231"/>
      <c r="F95" s="231"/>
      <c r="G95" s="231"/>
      <c r="H95" s="233" t="s">
        <v>209</v>
      </c>
      <c r="I95" s="231"/>
      <c r="J95" s="231"/>
      <c r="K95" s="231"/>
      <c r="L95" s="231"/>
      <c r="M95" s="233" t="s">
        <v>194</v>
      </c>
      <c r="N95" s="231"/>
      <c r="O95" s="231"/>
      <c r="P95" s="231"/>
      <c r="Q95" s="233" t="s">
        <v>139</v>
      </c>
      <c r="R95" s="234">
        <v>37851</v>
      </c>
      <c r="S95" s="231"/>
      <c r="T95" s="231"/>
    </row>
    <row r="96" spans="1:20" ht="12.75">
      <c r="A96" s="229">
        <v>67</v>
      </c>
      <c r="B96" s="91" t="s">
        <v>230</v>
      </c>
      <c r="C96" s="89" t="s">
        <v>217</v>
      </c>
      <c r="D96" s="231"/>
      <c r="E96" s="231"/>
      <c r="F96" s="231"/>
      <c r="G96" s="231"/>
      <c r="H96" s="233">
        <v>5797098</v>
      </c>
      <c r="I96" s="231"/>
      <c r="J96" s="231"/>
      <c r="K96" s="231"/>
      <c r="L96" s="231"/>
      <c r="M96" s="233">
        <v>99626651</v>
      </c>
      <c r="N96" s="231"/>
      <c r="O96" s="231"/>
      <c r="P96" s="231"/>
      <c r="Q96" s="233" t="s">
        <v>139</v>
      </c>
      <c r="R96" s="234">
        <v>34499</v>
      </c>
      <c r="S96" s="231"/>
      <c r="T96" s="231"/>
    </row>
    <row r="97" spans="1:20" ht="12.75">
      <c r="A97" s="229">
        <v>64</v>
      </c>
      <c r="B97" s="91" t="s">
        <v>225</v>
      </c>
      <c r="C97" s="89" t="s">
        <v>217</v>
      </c>
      <c r="D97" s="231"/>
      <c r="E97" s="231"/>
      <c r="F97" s="231"/>
      <c r="G97" s="231"/>
      <c r="H97" s="233">
        <v>6778463</v>
      </c>
      <c r="I97" s="231"/>
      <c r="J97" s="231"/>
      <c r="K97" s="231"/>
      <c r="L97" s="231"/>
      <c r="M97" s="233" t="s">
        <v>226</v>
      </c>
      <c r="N97" s="231"/>
      <c r="O97" s="231"/>
      <c r="P97" s="231"/>
      <c r="Q97" s="233" t="s">
        <v>144</v>
      </c>
      <c r="R97" s="234">
        <v>36802</v>
      </c>
      <c r="S97" s="231"/>
      <c r="T97" s="231"/>
    </row>
    <row r="98" spans="1:20" ht="12.75">
      <c r="A98" s="229">
        <v>62</v>
      </c>
      <c r="B98" s="91" t="s">
        <v>223</v>
      </c>
      <c r="C98" s="89" t="s">
        <v>217</v>
      </c>
      <c r="D98" s="231"/>
      <c r="E98" s="231"/>
      <c r="F98" s="231"/>
      <c r="G98" s="231"/>
      <c r="H98" s="233"/>
      <c r="I98" s="231"/>
      <c r="J98" s="231"/>
      <c r="K98" s="231"/>
      <c r="L98" s="231"/>
      <c r="M98" s="233"/>
      <c r="N98" s="231"/>
      <c r="O98" s="231"/>
      <c r="P98" s="231"/>
      <c r="Q98" s="233" t="s">
        <v>139</v>
      </c>
      <c r="R98" s="234"/>
      <c r="S98" s="231"/>
      <c r="T98" s="231"/>
    </row>
    <row r="99" spans="1:20" ht="12.75">
      <c r="A99" s="229">
        <v>75</v>
      </c>
      <c r="B99" s="91" t="s">
        <v>240</v>
      </c>
      <c r="C99" s="89" t="s">
        <v>217</v>
      </c>
      <c r="D99" s="231"/>
      <c r="E99" s="231"/>
      <c r="F99" s="231"/>
      <c r="G99" s="231"/>
      <c r="H99" s="233">
        <v>6610377</v>
      </c>
      <c r="I99" s="231"/>
      <c r="J99" s="231"/>
      <c r="K99" s="231"/>
      <c r="L99" s="231"/>
      <c r="M99" s="233" t="s">
        <v>241</v>
      </c>
      <c r="N99" s="231"/>
      <c r="O99" s="231"/>
      <c r="P99" s="231"/>
      <c r="Q99" s="233" t="s">
        <v>139</v>
      </c>
      <c r="R99" s="234">
        <v>37780</v>
      </c>
      <c r="S99" s="231"/>
      <c r="T99" s="231"/>
    </row>
    <row r="100" spans="1:20" ht="12.75">
      <c r="A100" s="229">
        <v>66</v>
      </c>
      <c r="B100" s="91" t="s">
        <v>229</v>
      </c>
      <c r="C100" s="89" t="s">
        <v>217</v>
      </c>
      <c r="D100" s="231"/>
      <c r="E100" s="231"/>
      <c r="F100" s="231"/>
      <c r="G100" s="231"/>
      <c r="H100" s="233">
        <v>5797869</v>
      </c>
      <c r="I100" s="231"/>
      <c r="J100" s="231"/>
      <c r="K100" s="231"/>
      <c r="L100" s="231"/>
      <c r="M100" s="233" t="s">
        <v>228</v>
      </c>
      <c r="N100" s="231"/>
      <c r="O100" s="231"/>
      <c r="P100" s="231"/>
      <c r="Q100" s="233" t="s">
        <v>139</v>
      </c>
      <c r="R100" s="234">
        <v>36083</v>
      </c>
      <c r="S100" s="231"/>
      <c r="T100" s="231"/>
    </row>
    <row r="101" spans="1:20" ht="12.75">
      <c r="A101" s="229">
        <v>65</v>
      </c>
      <c r="B101" s="91" t="s">
        <v>227</v>
      </c>
      <c r="C101" s="89" t="s">
        <v>217</v>
      </c>
      <c r="D101" s="231"/>
      <c r="E101" s="231"/>
      <c r="F101" s="231"/>
      <c r="G101" s="231"/>
      <c r="H101" s="233">
        <v>4656876</v>
      </c>
      <c r="I101" s="231"/>
      <c r="J101" s="231"/>
      <c r="K101" s="231"/>
      <c r="L101" s="231"/>
      <c r="M101" s="233" t="s">
        <v>228</v>
      </c>
      <c r="N101" s="231"/>
      <c r="O101" s="231"/>
      <c r="P101" s="231"/>
      <c r="Q101" s="233" t="s">
        <v>139</v>
      </c>
      <c r="R101" s="234">
        <v>28090</v>
      </c>
      <c r="S101" s="231"/>
      <c r="T101" s="231"/>
    </row>
    <row r="102" spans="1:20" ht="12.75">
      <c r="A102" s="229">
        <v>68</v>
      </c>
      <c r="B102" s="91" t="s">
        <v>231</v>
      </c>
      <c r="C102" s="89" t="s">
        <v>217</v>
      </c>
      <c r="D102" s="231"/>
      <c r="E102" s="231"/>
      <c r="F102" s="231"/>
      <c r="G102" s="231"/>
      <c r="H102" s="233">
        <v>3993195</v>
      </c>
      <c r="I102" s="231"/>
      <c r="J102" s="231"/>
      <c r="K102" s="231"/>
      <c r="L102" s="231"/>
      <c r="M102" s="233" t="s">
        <v>232</v>
      </c>
      <c r="N102" s="231"/>
      <c r="O102" s="231"/>
      <c r="P102" s="231"/>
      <c r="Q102" s="233" t="s">
        <v>139</v>
      </c>
      <c r="R102" s="234">
        <v>33105</v>
      </c>
      <c r="S102" s="231"/>
      <c r="T102" s="231"/>
    </row>
    <row r="103" spans="1:20" ht="12.75">
      <c r="A103" s="229">
        <v>60</v>
      </c>
      <c r="B103" s="91" t="s">
        <v>220</v>
      </c>
      <c r="C103" s="89" t="s">
        <v>217</v>
      </c>
      <c r="D103" s="231"/>
      <c r="E103" s="231"/>
      <c r="F103" s="231"/>
      <c r="G103" s="231"/>
      <c r="H103" s="233" t="s">
        <v>221</v>
      </c>
      <c r="I103" s="231"/>
      <c r="J103" s="231"/>
      <c r="K103" s="231"/>
      <c r="L103" s="231"/>
      <c r="M103" s="233"/>
      <c r="N103" s="231"/>
      <c r="O103" s="231"/>
      <c r="P103" s="231"/>
      <c r="Q103" s="233" t="s">
        <v>139</v>
      </c>
      <c r="R103" s="234">
        <v>36005</v>
      </c>
      <c r="S103" s="231"/>
      <c r="T103" s="231"/>
    </row>
    <row r="104" spans="1:20" ht="12.75">
      <c r="A104" s="229">
        <v>59</v>
      </c>
      <c r="B104" s="91" t="s">
        <v>218</v>
      </c>
      <c r="C104" s="89" t="s">
        <v>217</v>
      </c>
      <c r="D104" s="231"/>
      <c r="E104" s="231"/>
      <c r="F104" s="231"/>
      <c r="G104" s="231"/>
      <c r="H104" s="233">
        <v>5181881</v>
      </c>
      <c r="I104" s="231"/>
      <c r="J104" s="231"/>
      <c r="K104" s="231"/>
      <c r="L104" s="231"/>
      <c r="M104" s="233" t="s">
        <v>219</v>
      </c>
      <c r="N104" s="231"/>
      <c r="O104" s="231"/>
      <c r="P104" s="231"/>
      <c r="Q104" s="233" t="s">
        <v>144</v>
      </c>
      <c r="R104" s="234">
        <v>35867</v>
      </c>
      <c r="S104" s="231"/>
      <c r="T104" s="231"/>
    </row>
    <row r="105" spans="1:20" ht="12.75">
      <c r="A105" s="229">
        <v>74</v>
      </c>
      <c r="B105" s="91" t="s">
        <v>239</v>
      </c>
      <c r="C105" s="89" t="s">
        <v>217</v>
      </c>
      <c r="D105" s="231"/>
      <c r="E105" s="231"/>
      <c r="F105" s="231"/>
      <c r="G105" s="231"/>
      <c r="H105" s="233"/>
      <c r="I105" s="231"/>
      <c r="J105" s="231"/>
      <c r="K105" s="231"/>
      <c r="L105" s="231"/>
      <c r="M105" s="233"/>
      <c r="N105" s="231"/>
      <c r="O105" s="231"/>
      <c r="P105" s="231"/>
      <c r="Q105" s="233" t="s">
        <v>139</v>
      </c>
      <c r="R105" s="234"/>
      <c r="S105" s="231"/>
      <c r="T105" s="231"/>
    </row>
    <row r="106" spans="1:20" ht="12.75">
      <c r="A106" s="229">
        <v>78</v>
      </c>
      <c r="B106" s="91" t="s">
        <v>246</v>
      </c>
      <c r="C106" s="89" t="s">
        <v>217</v>
      </c>
      <c r="D106" s="231"/>
      <c r="E106" s="231"/>
      <c r="F106" s="231"/>
      <c r="G106" s="231"/>
      <c r="H106" s="233">
        <v>6778482</v>
      </c>
      <c r="I106" s="231"/>
      <c r="J106" s="231"/>
      <c r="K106" s="231"/>
      <c r="L106" s="231"/>
      <c r="M106" s="233">
        <v>33573738</v>
      </c>
      <c r="N106" s="231"/>
      <c r="O106" s="231"/>
      <c r="P106" s="231"/>
      <c r="Q106" s="233" t="s">
        <v>144</v>
      </c>
      <c r="R106" s="234">
        <v>38110</v>
      </c>
      <c r="S106" s="231"/>
      <c r="T106" s="231"/>
    </row>
    <row r="107" spans="1:20" ht="12.75">
      <c r="A107" s="229">
        <v>108</v>
      </c>
      <c r="B107" s="91" t="s">
        <v>283</v>
      </c>
      <c r="C107" s="89" t="s">
        <v>217</v>
      </c>
      <c r="D107" s="231"/>
      <c r="E107" s="231"/>
      <c r="F107" s="231"/>
      <c r="G107" s="231"/>
      <c r="H107" s="233"/>
      <c r="I107" s="231"/>
      <c r="J107" s="231"/>
      <c r="K107" s="231"/>
      <c r="L107" s="231"/>
      <c r="M107" s="233" t="s">
        <v>228</v>
      </c>
      <c r="N107" s="231"/>
      <c r="O107" s="231"/>
      <c r="P107" s="231"/>
      <c r="Q107" s="233" t="s">
        <v>139</v>
      </c>
      <c r="R107" s="234">
        <v>38579</v>
      </c>
      <c r="S107" s="231"/>
      <c r="T107" s="231"/>
    </row>
    <row r="108" spans="1:20" ht="12.75">
      <c r="A108" s="229">
        <v>80</v>
      </c>
      <c r="B108" s="91" t="s">
        <v>249</v>
      </c>
      <c r="C108" s="89" t="s">
        <v>217</v>
      </c>
      <c r="D108" s="231"/>
      <c r="E108" s="231"/>
      <c r="F108" s="231"/>
      <c r="G108" s="231"/>
      <c r="H108" s="233"/>
      <c r="I108" s="231"/>
      <c r="J108" s="231"/>
      <c r="K108" s="231"/>
      <c r="L108" s="231"/>
      <c r="M108" s="233"/>
      <c r="N108" s="231"/>
      <c r="O108" s="231"/>
      <c r="P108" s="231"/>
      <c r="Q108" s="233" t="s">
        <v>144</v>
      </c>
      <c r="R108" s="234"/>
      <c r="S108" s="231"/>
      <c r="T108" s="231"/>
    </row>
    <row r="109" spans="1:20" ht="12.75">
      <c r="A109" s="229">
        <v>72</v>
      </c>
      <c r="B109" s="91" t="s">
        <v>237</v>
      </c>
      <c r="C109" s="89" t="s">
        <v>217</v>
      </c>
      <c r="D109" s="231"/>
      <c r="E109" s="231"/>
      <c r="F109" s="231"/>
      <c r="G109" s="231"/>
      <c r="H109" s="233">
        <v>5368009</v>
      </c>
      <c r="I109" s="231"/>
      <c r="J109" s="231"/>
      <c r="K109" s="231"/>
      <c r="L109" s="231"/>
      <c r="M109" s="233">
        <v>88016428</v>
      </c>
      <c r="N109" s="231"/>
      <c r="O109" s="231"/>
      <c r="P109" s="231"/>
      <c r="Q109" s="233" t="s">
        <v>139</v>
      </c>
      <c r="R109" s="234">
        <v>35575</v>
      </c>
      <c r="S109" s="231"/>
      <c r="T109" s="231"/>
    </row>
    <row r="110" spans="1:20" ht="12.75">
      <c r="A110" s="229">
        <v>61</v>
      </c>
      <c r="B110" s="91" t="s">
        <v>222</v>
      </c>
      <c r="C110" s="89" t="s">
        <v>217</v>
      </c>
      <c r="D110" s="231"/>
      <c r="E110" s="231"/>
      <c r="F110" s="231"/>
      <c r="G110" s="231"/>
      <c r="H110" s="233">
        <v>6132997</v>
      </c>
      <c r="I110" s="231"/>
      <c r="J110" s="231"/>
      <c r="K110" s="231"/>
      <c r="L110" s="231"/>
      <c r="M110" s="233">
        <v>96652100</v>
      </c>
      <c r="N110" s="231"/>
      <c r="O110" s="231"/>
      <c r="P110" s="231"/>
      <c r="Q110" s="233" t="s">
        <v>144</v>
      </c>
      <c r="R110" s="234">
        <v>35993</v>
      </c>
      <c r="S110" s="231"/>
      <c r="T110" s="231"/>
    </row>
    <row r="111" spans="1:20" ht="12.75">
      <c r="A111" s="229">
        <v>71</v>
      </c>
      <c r="B111" s="91" t="s">
        <v>236</v>
      </c>
      <c r="C111" s="89" t="s">
        <v>217</v>
      </c>
      <c r="D111" s="231"/>
      <c r="E111" s="231"/>
      <c r="F111" s="231"/>
      <c r="G111" s="231"/>
      <c r="H111" s="233"/>
      <c r="I111" s="231"/>
      <c r="J111" s="231"/>
      <c r="K111" s="231"/>
      <c r="L111" s="231"/>
      <c r="M111" s="233"/>
      <c r="N111" s="231"/>
      <c r="O111" s="231"/>
      <c r="P111" s="231"/>
      <c r="Q111" s="233" t="s">
        <v>139</v>
      </c>
      <c r="R111" s="234"/>
      <c r="S111" s="231"/>
      <c r="T111" s="231"/>
    </row>
    <row r="112" spans="1:20" ht="12.75">
      <c r="A112" s="229">
        <v>70</v>
      </c>
      <c r="B112" s="91" t="s">
        <v>235</v>
      </c>
      <c r="C112" s="89" t="s">
        <v>217</v>
      </c>
      <c r="D112" s="231"/>
      <c r="E112" s="231"/>
      <c r="F112" s="231"/>
      <c r="G112" s="231"/>
      <c r="H112" s="233"/>
      <c r="I112" s="231"/>
      <c r="J112" s="231"/>
      <c r="K112" s="231"/>
      <c r="L112" s="231"/>
      <c r="M112" s="233"/>
      <c r="N112" s="231"/>
      <c r="O112" s="231"/>
      <c r="P112" s="231"/>
      <c r="Q112" s="233" t="s">
        <v>144</v>
      </c>
      <c r="R112" s="234"/>
      <c r="S112" s="231"/>
      <c r="T112" s="231"/>
    </row>
    <row r="113" spans="1:20" ht="12.75">
      <c r="A113" s="229">
        <v>79</v>
      </c>
      <c r="B113" s="91" t="s">
        <v>247</v>
      </c>
      <c r="C113" s="89" t="s">
        <v>217</v>
      </c>
      <c r="D113" s="231"/>
      <c r="E113" s="231"/>
      <c r="F113" s="231"/>
      <c r="G113" s="231"/>
      <c r="H113" s="233" t="s">
        <v>248</v>
      </c>
      <c r="I113" s="231"/>
      <c r="J113" s="231"/>
      <c r="K113" s="231"/>
      <c r="L113" s="231"/>
      <c r="M113" s="233">
        <v>33573738</v>
      </c>
      <c r="N113" s="231"/>
      <c r="O113" s="231"/>
      <c r="P113" s="231"/>
      <c r="Q113" s="233" t="s">
        <v>144</v>
      </c>
      <c r="R113" s="234">
        <v>27201</v>
      </c>
      <c r="S113" s="231"/>
      <c r="T113" s="231"/>
    </row>
    <row r="114" spans="1:20" ht="12.75">
      <c r="A114" s="229">
        <v>76</v>
      </c>
      <c r="B114" s="91" t="s">
        <v>242</v>
      </c>
      <c r="C114" s="89" t="s">
        <v>217</v>
      </c>
      <c r="D114" s="231"/>
      <c r="E114" s="231"/>
      <c r="F114" s="231"/>
      <c r="G114" s="231"/>
      <c r="H114" s="233"/>
      <c r="I114" s="231"/>
      <c r="J114" s="231"/>
      <c r="K114" s="231"/>
      <c r="L114" s="231"/>
      <c r="M114" s="233"/>
      <c r="N114" s="231"/>
      <c r="O114" s="231"/>
      <c r="P114" s="231"/>
      <c r="Q114" s="233" t="s">
        <v>144</v>
      </c>
      <c r="R114" s="234"/>
      <c r="S114" s="231"/>
      <c r="T114" s="231"/>
    </row>
    <row r="115" spans="1:20" ht="12.75">
      <c r="A115" s="229">
        <v>81</v>
      </c>
      <c r="B115" s="91" t="s">
        <v>250</v>
      </c>
      <c r="C115" s="89" t="s">
        <v>217</v>
      </c>
      <c r="D115" s="231"/>
      <c r="E115" s="231"/>
      <c r="F115" s="231"/>
      <c r="G115" s="231"/>
      <c r="H115" s="233"/>
      <c r="I115" s="231"/>
      <c r="J115" s="231"/>
      <c r="K115" s="231"/>
      <c r="L115" s="231"/>
      <c r="M115" s="233"/>
      <c r="N115" s="231"/>
      <c r="O115" s="231"/>
      <c r="P115" s="231"/>
      <c r="Q115" s="233" t="s">
        <v>139</v>
      </c>
      <c r="R115" s="234"/>
      <c r="S115" s="231"/>
      <c r="T115" s="231"/>
    </row>
    <row r="116" spans="1:20" ht="12.75">
      <c r="A116" s="229">
        <v>77</v>
      </c>
      <c r="B116" s="91" t="s">
        <v>243</v>
      </c>
      <c r="C116" s="89" t="s">
        <v>217</v>
      </c>
      <c r="D116" s="231"/>
      <c r="E116" s="231"/>
      <c r="F116" s="231"/>
      <c r="G116" s="231"/>
      <c r="H116" s="233" t="s">
        <v>244</v>
      </c>
      <c r="I116" s="231"/>
      <c r="J116" s="231"/>
      <c r="K116" s="231"/>
      <c r="L116" s="231"/>
      <c r="M116" s="233" t="s">
        <v>245</v>
      </c>
      <c r="N116" s="231"/>
      <c r="O116" s="231"/>
      <c r="P116" s="231"/>
      <c r="Q116" s="233" t="s">
        <v>139</v>
      </c>
      <c r="R116" s="234">
        <v>37237</v>
      </c>
      <c r="S116" s="231"/>
      <c r="T116" s="231"/>
    </row>
    <row r="117" spans="1:20" ht="12.75">
      <c r="A117" s="229">
        <v>63</v>
      </c>
      <c r="B117" s="91" t="s">
        <v>224</v>
      </c>
      <c r="C117" s="89" t="s">
        <v>217</v>
      </c>
      <c r="D117" s="231"/>
      <c r="E117" s="231"/>
      <c r="F117" s="231"/>
      <c r="G117" s="231"/>
      <c r="H117" s="233"/>
      <c r="I117" s="231"/>
      <c r="J117" s="231"/>
      <c r="K117" s="231"/>
      <c r="L117" s="231"/>
      <c r="M117" s="233"/>
      <c r="N117" s="231"/>
      <c r="O117" s="231"/>
      <c r="P117" s="231"/>
      <c r="Q117" s="233" t="s">
        <v>144</v>
      </c>
      <c r="R117" s="234"/>
      <c r="S117" s="231"/>
      <c r="T117" s="231"/>
    </row>
    <row r="118" spans="1:20" ht="12.75">
      <c r="A118" s="229">
        <v>73</v>
      </c>
      <c r="B118" s="91" t="s">
        <v>238</v>
      </c>
      <c r="C118" s="89" t="s">
        <v>217</v>
      </c>
      <c r="D118" s="231"/>
      <c r="E118" s="231"/>
      <c r="F118" s="231"/>
      <c r="G118" s="231"/>
      <c r="H118" s="233"/>
      <c r="I118" s="231"/>
      <c r="J118" s="231"/>
      <c r="K118" s="231"/>
      <c r="L118" s="231"/>
      <c r="M118" s="233"/>
      <c r="N118" s="231"/>
      <c r="O118" s="231"/>
      <c r="P118" s="231"/>
      <c r="Q118" s="233" t="s">
        <v>139</v>
      </c>
      <c r="R118" s="234"/>
      <c r="S118" s="231"/>
      <c r="T118" s="231"/>
    </row>
    <row r="119" spans="1:20" ht="12.75">
      <c r="A119" s="229">
        <v>69</v>
      </c>
      <c r="B119" s="91" t="s">
        <v>233</v>
      </c>
      <c r="C119" s="89" t="s">
        <v>217</v>
      </c>
      <c r="D119" s="231"/>
      <c r="E119" s="231"/>
      <c r="F119" s="231"/>
      <c r="G119" s="231"/>
      <c r="H119" s="233">
        <v>5654883</v>
      </c>
      <c r="I119" s="231"/>
      <c r="J119" s="231"/>
      <c r="K119" s="231"/>
      <c r="L119" s="231"/>
      <c r="M119" s="233" t="s">
        <v>234</v>
      </c>
      <c r="N119" s="231"/>
      <c r="O119" s="231"/>
      <c r="P119" s="231"/>
      <c r="Q119" s="233" t="s">
        <v>139</v>
      </c>
      <c r="R119" s="234">
        <v>36222</v>
      </c>
      <c r="S119" s="231"/>
      <c r="T119" s="231"/>
    </row>
    <row r="120" spans="1:20" ht="12.75">
      <c r="A120" s="229">
        <v>58</v>
      </c>
      <c r="B120" s="91" t="s">
        <v>216</v>
      </c>
      <c r="C120" s="89" t="s">
        <v>217</v>
      </c>
      <c r="D120" s="231"/>
      <c r="E120" s="231"/>
      <c r="F120" s="231"/>
      <c r="G120" s="231"/>
      <c r="H120" s="233">
        <v>5011199</v>
      </c>
      <c r="I120" s="231"/>
      <c r="J120" s="231"/>
      <c r="K120" s="231"/>
      <c r="L120" s="231"/>
      <c r="M120" s="233">
        <v>96345475</v>
      </c>
      <c r="N120" s="231"/>
      <c r="O120" s="231"/>
      <c r="P120" s="231"/>
      <c r="Q120" s="233" t="s">
        <v>139</v>
      </c>
      <c r="R120" s="234">
        <v>34537</v>
      </c>
      <c r="S120" s="231"/>
      <c r="T120" s="231"/>
    </row>
    <row r="121" spans="1:20" ht="12.75">
      <c r="A121" s="229">
        <v>82</v>
      </c>
      <c r="B121" s="91" t="s">
        <v>251</v>
      </c>
      <c r="C121" s="89" t="s">
        <v>180</v>
      </c>
      <c r="D121" s="231"/>
      <c r="E121" s="231"/>
      <c r="F121" s="231"/>
      <c r="G121" s="231"/>
      <c r="H121" s="233" t="s">
        <v>252</v>
      </c>
      <c r="I121" s="231"/>
      <c r="J121" s="231"/>
      <c r="K121" s="231"/>
      <c r="L121" s="231"/>
      <c r="M121" s="233">
        <v>4999074142</v>
      </c>
      <c r="N121" s="231"/>
      <c r="O121" s="231"/>
      <c r="P121" s="231"/>
      <c r="Q121" s="233" t="s">
        <v>144</v>
      </c>
      <c r="R121" s="234">
        <v>34456</v>
      </c>
      <c r="S121" s="231"/>
      <c r="T121" s="231"/>
    </row>
    <row r="122" spans="1:20" ht="12.75">
      <c r="A122" s="229">
        <v>83</v>
      </c>
      <c r="B122" s="91" t="s">
        <v>253</v>
      </c>
      <c r="C122" s="89" t="s">
        <v>180</v>
      </c>
      <c r="D122" s="231"/>
      <c r="E122" s="231"/>
      <c r="F122" s="231"/>
      <c r="G122" s="231"/>
      <c r="H122" s="233" t="s">
        <v>254</v>
      </c>
      <c r="I122" s="231"/>
      <c r="J122" s="231"/>
      <c r="K122" s="231"/>
      <c r="L122" s="231"/>
      <c r="M122" s="233">
        <v>4999074141</v>
      </c>
      <c r="N122" s="231"/>
      <c r="O122" s="231"/>
      <c r="P122" s="231"/>
      <c r="Q122" s="233" t="s">
        <v>139</v>
      </c>
      <c r="R122" s="234">
        <v>33964</v>
      </c>
      <c r="S122" s="231"/>
      <c r="T122" s="231"/>
    </row>
    <row r="123" spans="1:20" ht="12.75">
      <c r="A123" s="229">
        <v>104</v>
      </c>
      <c r="B123" s="91" t="s">
        <v>277</v>
      </c>
      <c r="C123" s="89" t="s">
        <v>180</v>
      </c>
      <c r="D123" s="231"/>
      <c r="E123" s="231"/>
      <c r="F123" s="231"/>
      <c r="G123" s="231"/>
      <c r="H123" s="233"/>
      <c r="I123" s="231"/>
      <c r="J123" s="231"/>
      <c r="K123" s="231"/>
      <c r="L123" s="231"/>
      <c r="M123" s="233">
        <v>33394479</v>
      </c>
      <c r="N123" s="231"/>
      <c r="O123" s="231"/>
      <c r="P123" s="231"/>
      <c r="Q123" s="233" t="s">
        <v>144</v>
      </c>
      <c r="R123" s="234">
        <v>30048</v>
      </c>
      <c r="S123" s="231"/>
      <c r="T123" s="231"/>
    </row>
    <row r="124" spans="1:20" ht="12.75">
      <c r="A124" s="229">
        <v>30</v>
      </c>
      <c r="B124" s="91" t="s">
        <v>179</v>
      </c>
      <c r="C124" s="89" t="s">
        <v>180</v>
      </c>
      <c r="D124" s="231"/>
      <c r="E124" s="231"/>
      <c r="F124" s="231"/>
      <c r="G124" s="231"/>
      <c r="H124" s="233"/>
      <c r="I124" s="231"/>
      <c r="J124" s="231"/>
      <c r="K124" s="231"/>
      <c r="L124" s="231"/>
      <c r="M124" s="233"/>
      <c r="N124" s="231"/>
      <c r="O124" s="231"/>
      <c r="P124" s="231"/>
      <c r="Q124" s="233" t="s">
        <v>144</v>
      </c>
      <c r="R124" s="234"/>
      <c r="S124" s="231"/>
      <c r="T124" s="231"/>
    </row>
    <row r="125" spans="1:20" ht="12.75">
      <c r="A125" s="90">
        <v>124</v>
      </c>
      <c r="B125" s="91" t="s">
        <v>332</v>
      </c>
      <c r="C125" s="89" t="s">
        <v>158</v>
      </c>
      <c r="D125" s="91"/>
      <c r="E125" s="91"/>
      <c r="F125" s="91"/>
      <c r="G125" s="91"/>
      <c r="H125" s="96">
        <v>91291936</v>
      </c>
      <c r="I125" s="91"/>
      <c r="J125" s="91"/>
      <c r="K125" s="91"/>
      <c r="L125" s="91"/>
      <c r="M125" s="242">
        <v>33373301</v>
      </c>
      <c r="N125" s="91"/>
      <c r="O125" s="91"/>
      <c r="P125" s="91"/>
      <c r="Q125" s="89" t="s">
        <v>139</v>
      </c>
      <c r="R125" s="95">
        <v>35148</v>
      </c>
      <c r="S125" s="91"/>
      <c r="T125" s="231"/>
    </row>
    <row r="126" spans="1:20" ht="12.75">
      <c r="A126" s="90">
        <v>125</v>
      </c>
      <c r="B126" s="93" t="s">
        <v>333</v>
      </c>
      <c r="C126" s="89" t="s">
        <v>158</v>
      </c>
      <c r="D126" s="91"/>
      <c r="E126" s="91"/>
      <c r="F126" s="91"/>
      <c r="G126" s="91"/>
      <c r="H126" s="96">
        <v>95956</v>
      </c>
      <c r="I126" s="91"/>
      <c r="J126" s="91"/>
      <c r="K126" s="91"/>
      <c r="L126" s="91"/>
      <c r="M126" s="242">
        <v>96105873</v>
      </c>
      <c r="N126" s="91"/>
      <c r="O126" s="91"/>
      <c r="P126" s="91"/>
      <c r="Q126" s="89" t="s">
        <v>144</v>
      </c>
      <c r="R126" s="95">
        <v>35585</v>
      </c>
      <c r="S126" s="91"/>
      <c r="T126" s="231"/>
    </row>
    <row r="127" spans="1:20" ht="12.75">
      <c r="A127" s="90">
        <v>126</v>
      </c>
      <c r="B127" s="93" t="s">
        <v>334</v>
      </c>
      <c r="C127" s="89" t="s">
        <v>158</v>
      </c>
      <c r="D127" s="91"/>
      <c r="E127" s="91"/>
      <c r="F127" s="91"/>
      <c r="G127" s="91"/>
      <c r="H127" s="96">
        <v>88918</v>
      </c>
      <c r="I127" s="91"/>
      <c r="J127" s="91"/>
      <c r="K127" s="91"/>
      <c r="L127" s="91"/>
      <c r="M127" s="242">
        <v>33235396</v>
      </c>
      <c r="N127" s="91"/>
      <c r="O127" s="91"/>
      <c r="P127" s="91"/>
      <c r="Q127" s="89" t="s">
        <v>144</v>
      </c>
      <c r="R127" s="95">
        <v>35045</v>
      </c>
      <c r="S127" s="91"/>
      <c r="T127" s="231"/>
    </row>
    <row r="128" spans="1:20" ht="12.75">
      <c r="A128" s="90">
        <v>127</v>
      </c>
      <c r="B128" s="93" t="s">
        <v>335</v>
      </c>
      <c r="C128" s="89" t="s">
        <v>158</v>
      </c>
      <c r="D128" s="91"/>
      <c r="E128" s="91"/>
      <c r="F128" s="91"/>
      <c r="G128" s="91"/>
      <c r="H128" s="96">
        <v>5523403</v>
      </c>
      <c r="I128" s="91"/>
      <c r="J128" s="91"/>
      <c r="K128" s="91"/>
      <c r="L128" s="91"/>
      <c r="M128" s="242">
        <v>33234995</v>
      </c>
      <c r="N128" s="91"/>
      <c r="O128" s="91"/>
      <c r="P128" s="91"/>
      <c r="Q128" s="89" t="s">
        <v>139</v>
      </c>
      <c r="R128" s="95">
        <v>19374</v>
      </c>
      <c r="S128" s="91"/>
      <c r="T128" s="231"/>
    </row>
    <row r="129" spans="1:20" ht="12.75">
      <c r="A129" s="90">
        <v>128</v>
      </c>
      <c r="B129" s="93" t="s">
        <v>336</v>
      </c>
      <c r="C129" s="89" t="s">
        <v>158</v>
      </c>
      <c r="D129" s="91"/>
      <c r="E129" s="91"/>
      <c r="F129" s="91"/>
      <c r="G129" s="91"/>
      <c r="H129" s="96">
        <v>5665659</v>
      </c>
      <c r="I129" s="91"/>
      <c r="J129" s="91"/>
      <c r="K129" s="91"/>
      <c r="L129" s="91"/>
      <c r="M129" s="242">
        <v>91215586</v>
      </c>
      <c r="N129" s="91"/>
      <c r="O129" s="91"/>
      <c r="P129" s="91"/>
      <c r="Q129" s="89" t="s">
        <v>139</v>
      </c>
      <c r="R129" s="95">
        <v>37767</v>
      </c>
      <c r="S129" s="91"/>
      <c r="T129" s="231"/>
    </row>
    <row r="130" spans="1:20" ht="12.75">
      <c r="A130" s="90">
        <v>129</v>
      </c>
      <c r="B130" s="93" t="s">
        <v>337</v>
      </c>
      <c r="C130" s="89" t="s">
        <v>182</v>
      </c>
      <c r="D130" s="91"/>
      <c r="E130" s="91"/>
      <c r="F130" s="91"/>
      <c r="G130" s="91"/>
      <c r="H130" s="89"/>
      <c r="I130" s="91"/>
      <c r="J130" s="91"/>
      <c r="K130" s="91"/>
      <c r="L130" s="91"/>
      <c r="M130" s="89"/>
      <c r="N130" s="91"/>
      <c r="O130" s="91"/>
      <c r="P130" s="91"/>
      <c r="Q130" s="89" t="s">
        <v>139</v>
      </c>
      <c r="R130" s="95">
        <v>32316</v>
      </c>
      <c r="S130" s="91"/>
      <c r="T130" s="231"/>
    </row>
    <row r="131" spans="1:20" ht="12.75">
      <c r="A131" s="90">
        <v>130</v>
      </c>
      <c r="B131" s="93" t="s">
        <v>338</v>
      </c>
      <c r="C131" s="89" t="s">
        <v>182</v>
      </c>
      <c r="D131" s="91"/>
      <c r="E131" s="91"/>
      <c r="F131" s="91"/>
      <c r="G131" s="91"/>
      <c r="H131" s="96">
        <v>3742953</v>
      </c>
      <c r="I131" s="91"/>
      <c r="J131" s="91"/>
      <c r="K131" s="91"/>
      <c r="L131" s="91"/>
      <c r="M131" s="96">
        <v>91789174</v>
      </c>
      <c r="N131" s="91"/>
      <c r="O131" s="91"/>
      <c r="P131" s="91"/>
      <c r="Q131" s="89" t="s">
        <v>139</v>
      </c>
      <c r="R131" s="95">
        <v>29665</v>
      </c>
      <c r="S131" s="91"/>
      <c r="T131" s="231"/>
    </row>
    <row r="132" spans="1:20" ht="12.75">
      <c r="A132" s="90">
        <v>131</v>
      </c>
      <c r="B132" s="93" t="s">
        <v>339</v>
      </c>
      <c r="C132" s="89" t="s">
        <v>182</v>
      </c>
      <c r="D132" s="91"/>
      <c r="E132" s="91"/>
      <c r="F132" s="91"/>
      <c r="G132" s="91"/>
      <c r="H132" s="89"/>
      <c r="I132" s="91"/>
      <c r="J132" s="91"/>
      <c r="K132" s="91"/>
      <c r="L132" s="91"/>
      <c r="M132" s="89"/>
      <c r="N132" s="91"/>
      <c r="O132" s="91"/>
      <c r="P132" s="91"/>
      <c r="Q132" s="89" t="s">
        <v>139</v>
      </c>
      <c r="R132" s="95">
        <v>27786</v>
      </c>
      <c r="S132" s="91"/>
      <c r="T132" s="231"/>
    </row>
    <row r="133" spans="1:20" ht="12.75">
      <c r="A133" s="90">
        <v>132</v>
      </c>
      <c r="B133" s="93" t="s">
        <v>340</v>
      </c>
      <c r="C133" s="89" t="s">
        <v>182</v>
      </c>
      <c r="D133" s="91"/>
      <c r="E133" s="91"/>
      <c r="F133" s="91"/>
      <c r="G133" s="91"/>
      <c r="H133" s="96">
        <v>5062439</v>
      </c>
      <c r="I133" s="91"/>
      <c r="J133" s="91"/>
      <c r="K133" s="91"/>
      <c r="L133" s="91"/>
      <c r="M133" s="96">
        <v>96639448</v>
      </c>
      <c r="N133" s="91"/>
      <c r="O133" s="91"/>
      <c r="P133" s="91"/>
      <c r="Q133" s="89" t="s">
        <v>144</v>
      </c>
      <c r="R133" s="95">
        <v>34244</v>
      </c>
      <c r="S133" s="91"/>
      <c r="T133" s="231"/>
    </row>
    <row r="134" spans="1:20" ht="12.75">
      <c r="A134" s="90">
        <v>133</v>
      </c>
      <c r="B134" s="93" t="s">
        <v>341</v>
      </c>
      <c r="C134" s="89" t="s">
        <v>182</v>
      </c>
      <c r="D134" s="91"/>
      <c r="E134" s="91"/>
      <c r="F134" s="91"/>
      <c r="G134" s="91"/>
      <c r="H134" s="96">
        <v>1390563</v>
      </c>
      <c r="I134" s="91"/>
      <c r="J134" s="91"/>
      <c r="K134" s="91"/>
      <c r="L134" s="91"/>
      <c r="M134" s="96">
        <v>99851985</v>
      </c>
      <c r="N134" s="91"/>
      <c r="O134" s="91"/>
      <c r="P134" s="91"/>
      <c r="Q134" s="89" t="s">
        <v>139</v>
      </c>
      <c r="R134" s="95">
        <v>24309</v>
      </c>
      <c r="S134" s="91"/>
      <c r="T134" s="231"/>
    </row>
    <row r="135" spans="1:20" ht="12.75">
      <c r="A135" s="90">
        <v>134</v>
      </c>
      <c r="B135" s="93" t="s">
        <v>342</v>
      </c>
      <c r="C135" s="89" t="s">
        <v>182</v>
      </c>
      <c r="D135" s="91"/>
      <c r="E135" s="91"/>
      <c r="F135" s="91"/>
      <c r="G135" s="91"/>
      <c r="H135" s="89"/>
      <c r="I135" s="91"/>
      <c r="J135" s="91"/>
      <c r="K135" s="91"/>
      <c r="L135" s="91"/>
      <c r="M135" s="96">
        <v>91123671</v>
      </c>
      <c r="N135" s="91"/>
      <c r="O135" s="91"/>
      <c r="P135" s="91"/>
      <c r="Q135" s="89" t="s">
        <v>139</v>
      </c>
      <c r="R135" s="95">
        <v>23273</v>
      </c>
      <c r="S135" s="91"/>
      <c r="T135" s="231"/>
    </row>
    <row r="136" spans="1:20" ht="12.75">
      <c r="A136" s="90">
        <v>135</v>
      </c>
      <c r="B136" s="93" t="s">
        <v>343</v>
      </c>
      <c r="C136" s="89" t="s">
        <v>182</v>
      </c>
      <c r="D136" s="91"/>
      <c r="E136" s="91"/>
      <c r="F136" s="91"/>
      <c r="G136" s="91"/>
      <c r="H136" s="96">
        <v>2968032</v>
      </c>
      <c r="I136" s="91"/>
      <c r="J136" s="91"/>
      <c r="K136" s="91"/>
      <c r="L136" s="91"/>
      <c r="M136" s="96">
        <v>84021399</v>
      </c>
      <c r="N136" s="91"/>
      <c r="O136" s="91"/>
      <c r="P136" s="91"/>
      <c r="Q136" s="89" t="s">
        <v>139</v>
      </c>
      <c r="R136" s="95">
        <v>27499</v>
      </c>
      <c r="S136" s="91"/>
      <c r="T136" s="231"/>
    </row>
    <row r="137" spans="1:20" ht="12.75">
      <c r="A137" s="90">
        <v>136</v>
      </c>
      <c r="B137" s="93" t="s">
        <v>344</v>
      </c>
      <c r="C137" s="89" t="s">
        <v>306</v>
      </c>
      <c r="D137" s="91"/>
      <c r="E137" s="91"/>
      <c r="F137" s="91"/>
      <c r="G137" s="91"/>
      <c r="H137" s="96">
        <v>5889172</v>
      </c>
      <c r="I137" s="91"/>
      <c r="J137" s="91"/>
      <c r="K137" s="91"/>
      <c r="L137" s="91"/>
      <c r="M137" s="89" t="s">
        <v>194</v>
      </c>
      <c r="N137" s="91"/>
      <c r="O137" s="91"/>
      <c r="P137" s="91"/>
      <c r="Q137" s="89" t="s">
        <v>144</v>
      </c>
      <c r="R137" s="92">
        <v>36909</v>
      </c>
      <c r="S137" s="91"/>
      <c r="T137" s="231"/>
    </row>
    <row r="138" spans="1:20" ht="12.75">
      <c r="A138" s="90">
        <v>137</v>
      </c>
      <c r="B138" s="93" t="s">
        <v>345</v>
      </c>
      <c r="C138" s="89" t="s">
        <v>156</v>
      </c>
      <c r="D138" s="91"/>
      <c r="E138" s="91"/>
      <c r="F138" s="91"/>
      <c r="G138" s="91"/>
      <c r="H138" s="89"/>
      <c r="I138" s="91"/>
      <c r="J138" s="91"/>
      <c r="K138" s="91"/>
      <c r="L138" s="91"/>
      <c r="M138" s="96">
        <v>4999177908</v>
      </c>
      <c r="N138" s="91"/>
      <c r="O138" s="91"/>
      <c r="P138" s="91"/>
      <c r="Q138" s="89" t="s">
        <v>139</v>
      </c>
      <c r="R138" s="95">
        <v>36114</v>
      </c>
      <c r="S138" s="91"/>
      <c r="T138" s="231"/>
    </row>
    <row r="139" spans="1:20" ht="12.75">
      <c r="A139" s="90">
        <v>138</v>
      </c>
      <c r="B139" s="93" t="s">
        <v>346</v>
      </c>
      <c r="C139" s="89" t="s">
        <v>156</v>
      </c>
      <c r="D139" s="91"/>
      <c r="E139" s="91"/>
      <c r="F139" s="91"/>
      <c r="G139" s="91"/>
      <c r="H139" s="89"/>
      <c r="I139" s="91"/>
      <c r="J139" s="91"/>
      <c r="K139" s="91"/>
      <c r="L139" s="91"/>
      <c r="M139" s="96">
        <v>4999147908</v>
      </c>
      <c r="N139" s="91"/>
      <c r="O139" s="91"/>
      <c r="P139" s="91"/>
      <c r="Q139" s="89" t="s">
        <v>139</v>
      </c>
      <c r="R139" s="95">
        <v>37348</v>
      </c>
      <c r="S139" s="91"/>
      <c r="T139" s="231"/>
    </row>
    <row r="140" spans="1:20" ht="12.75">
      <c r="A140" s="90">
        <v>139</v>
      </c>
      <c r="B140" s="93" t="s">
        <v>347</v>
      </c>
      <c r="C140" s="89" t="s">
        <v>156</v>
      </c>
      <c r="D140" s="91"/>
      <c r="E140" s="91"/>
      <c r="F140" s="91"/>
      <c r="G140" s="91"/>
      <c r="H140" s="89"/>
      <c r="I140" s="91"/>
      <c r="J140" s="91"/>
      <c r="K140" s="91"/>
      <c r="L140" s="91"/>
      <c r="M140" s="96">
        <v>4999147908</v>
      </c>
      <c r="N140" s="91"/>
      <c r="O140" s="91"/>
      <c r="P140" s="91"/>
      <c r="Q140" s="89" t="s">
        <v>139</v>
      </c>
      <c r="R140" s="95">
        <v>37357</v>
      </c>
      <c r="S140" s="91"/>
      <c r="T140" s="231"/>
    </row>
    <row r="141" spans="1:20" ht="12.75">
      <c r="A141" s="90">
        <v>140</v>
      </c>
      <c r="B141" s="93" t="s">
        <v>348</v>
      </c>
      <c r="C141" s="89" t="s">
        <v>156</v>
      </c>
      <c r="D141" s="91"/>
      <c r="E141" s="91"/>
      <c r="F141" s="91"/>
      <c r="G141" s="91"/>
      <c r="H141" s="89"/>
      <c r="I141" s="91"/>
      <c r="J141" s="91"/>
      <c r="K141" s="91"/>
      <c r="L141" s="91"/>
      <c r="M141" s="96">
        <v>4999147908</v>
      </c>
      <c r="N141" s="91"/>
      <c r="O141" s="91"/>
      <c r="P141" s="91"/>
      <c r="Q141" s="89" t="s">
        <v>139</v>
      </c>
      <c r="R141" s="95">
        <v>36703</v>
      </c>
      <c r="S141" s="91"/>
      <c r="T141" s="231"/>
    </row>
    <row r="142" spans="1:20" ht="12.75">
      <c r="A142" s="90">
        <v>141</v>
      </c>
      <c r="B142" s="93" t="s">
        <v>349</v>
      </c>
      <c r="C142" s="89" t="s">
        <v>156</v>
      </c>
      <c r="D142" s="91"/>
      <c r="E142" s="91"/>
      <c r="F142" s="91"/>
      <c r="G142" s="91"/>
      <c r="H142" s="89"/>
      <c r="I142" s="91"/>
      <c r="J142" s="91"/>
      <c r="K142" s="91"/>
      <c r="L142" s="91"/>
      <c r="M142" s="96">
        <v>4999147908</v>
      </c>
      <c r="N142" s="91"/>
      <c r="O142" s="91"/>
      <c r="P142" s="91"/>
      <c r="Q142" s="89" t="s">
        <v>139</v>
      </c>
      <c r="R142" s="95">
        <v>36249</v>
      </c>
      <c r="S142" s="91"/>
      <c r="T142" s="231"/>
    </row>
    <row r="143" spans="1:20" ht="12.75">
      <c r="A143" s="90">
        <v>142</v>
      </c>
      <c r="B143" s="93" t="s">
        <v>350</v>
      </c>
      <c r="C143" s="89" t="s">
        <v>156</v>
      </c>
      <c r="D143" s="91"/>
      <c r="E143" s="91"/>
      <c r="F143" s="91"/>
      <c r="G143" s="91"/>
      <c r="H143" s="89"/>
      <c r="I143" s="91"/>
      <c r="J143" s="91"/>
      <c r="K143" s="91"/>
      <c r="L143" s="91"/>
      <c r="M143" s="96">
        <v>4999147908</v>
      </c>
      <c r="N143" s="91"/>
      <c r="O143" s="91"/>
      <c r="P143" s="91"/>
      <c r="Q143" s="89" t="s">
        <v>144</v>
      </c>
      <c r="R143" s="95">
        <v>37808</v>
      </c>
      <c r="S143" s="91"/>
      <c r="T143" s="231"/>
    </row>
    <row r="144" spans="1:20" ht="12.75">
      <c r="A144" s="90">
        <v>143</v>
      </c>
      <c r="B144" s="93" t="s">
        <v>351</v>
      </c>
      <c r="C144" s="89" t="s">
        <v>156</v>
      </c>
      <c r="D144" s="91"/>
      <c r="E144" s="91"/>
      <c r="F144" s="91"/>
      <c r="G144" s="91"/>
      <c r="H144" s="89"/>
      <c r="I144" s="91"/>
      <c r="J144" s="91"/>
      <c r="K144" s="91"/>
      <c r="L144" s="91"/>
      <c r="M144" s="96">
        <v>4999147908</v>
      </c>
      <c r="N144" s="91"/>
      <c r="O144" s="91"/>
      <c r="P144" s="91"/>
      <c r="Q144" s="89" t="s">
        <v>144</v>
      </c>
      <c r="R144" s="95">
        <v>38140</v>
      </c>
      <c r="S144" s="91"/>
      <c r="T144" s="231"/>
    </row>
    <row r="145" spans="1:20" ht="12.75">
      <c r="A145" s="90">
        <v>144</v>
      </c>
      <c r="B145" s="93" t="s">
        <v>352</v>
      </c>
      <c r="C145" s="89" t="s">
        <v>156</v>
      </c>
      <c r="D145" s="91"/>
      <c r="E145" s="91"/>
      <c r="F145" s="91"/>
      <c r="G145" s="91"/>
      <c r="H145" s="89"/>
      <c r="I145" s="91"/>
      <c r="J145" s="91"/>
      <c r="K145" s="91"/>
      <c r="L145" s="91"/>
      <c r="M145" s="96">
        <v>4999121576</v>
      </c>
      <c r="N145" s="91"/>
      <c r="O145" s="91"/>
      <c r="P145" s="91"/>
      <c r="Q145" s="89" t="s">
        <v>139</v>
      </c>
      <c r="R145" s="95">
        <v>32291</v>
      </c>
      <c r="S145" s="91"/>
      <c r="T145" s="231"/>
    </row>
    <row r="146" spans="1:20" ht="12.75">
      <c r="A146" s="90">
        <v>145</v>
      </c>
      <c r="B146" s="93" t="s">
        <v>353</v>
      </c>
      <c r="C146" s="89" t="s">
        <v>156</v>
      </c>
      <c r="D146" s="91"/>
      <c r="E146" s="91"/>
      <c r="F146" s="91"/>
      <c r="G146" s="91"/>
      <c r="H146" s="89"/>
      <c r="I146" s="91"/>
      <c r="J146" s="91"/>
      <c r="K146" s="91"/>
      <c r="L146" s="91"/>
      <c r="M146" s="96">
        <v>4999147908</v>
      </c>
      <c r="N146" s="91"/>
      <c r="O146" s="91"/>
      <c r="P146" s="91"/>
      <c r="Q146" s="89" t="s">
        <v>144</v>
      </c>
      <c r="R146" s="95">
        <v>36991</v>
      </c>
      <c r="S146" s="91"/>
      <c r="T146" s="231"/>
    </row>
    <row r="147" spans="1:20" ht="12.75">
      <c r="A147" s="90">
        <v>146</v>
      </c>
      <c r="B147" s="93" t="s">
        <v>354</v>
      </c>
      <c r="C147" s="89" t="s">
        <v>156</v>
      </c>
      <c r="D147" s="91"/>
      <c r="E147" s="91"/>
      <c r="F147" s="91"/>
      <c r="G147" s="91"/>
      <c r="H147" s="96">
        <v>5341332</v>
      </c>
      <c r="I147" s="91"/>
      <c r="J147" s="91"/>
      <c r="K147" s="91"/>
      <c r="L147" s="91"/>
      <c r="M147" s="96">
        <v>4988310639</v>
      </c>
      <c r="N147" s="91"/>
      <c r="O147" s="91"/>
      <c r="P147" s="91"/>
      <c r="Q147" s="89" t="s">
        <v>139</v>
      </c>
      <c r="R147" s="95">
        <v>33812</v>
      </c>
      <c r="S147" s="91"/>
      <c r="T147" s="231"/>
    </row>
    <row r="148" spans="1:20" ht="12.75">
      <c r="A148" s="90">
        <v>147</v>
      </c>
      <c r="B148" s="93" t="s">
        <v>355</v>
      </c>
      <c r="C148" s="89" t="s">
        <v>145</v>
      </c>
      <c r="D148" s="91"/>
      <c r="E148" s="91"/>
      <c r="F148" s="91"/>
      <c r="G148" s="91"/>
      <c r="H148" s="96">
        <v>2444005</v>
      </c>
      <c r="I148" s="91"/>
      <c r="J148" s="91"/>
      <c r="K148" s="91"/>
      <c r="L148" s="91"/>
      <c r="M148" s="89"/>
      <c r="N148" s="91"/>
      <c r="O148" s="91"/>
      <c r="P148" s="91"/>
      <c r="Q148" s="89" t="s">
        <v>144</v>
      </c>
      <c r="R148" s="95">
        <v>19941</v>
      </c>
      <c r="S148" s="91"/>
      <c r="T148" s="231"/>
    </row>
    <row r="149" spans="1:20" ht="12.75">
      <c r="A149" s="90">
        <v>148</v>
      </c>
      <c r="B149" s="93" t="s">
        <v>356</v>
      </c>
      <c r="C149" s="89" t="s">
        <v>145</v>
      </c>
      <c r="D149" s="91"/>
      <c r="E149" s="91"/>
      <c r="F149" s="91"/>
      <c r="G149" s="91"/>
      <c r="H149" s="96">
        <v>40858083</v>
      </c>
      <c r="I149" s="91"/>
      <c r="J149" s="91"/>
      <c r="K149" s="91"/>
      <c r="L149" s="91"/>
      <c r="M149" s="89"/>
      <c r="N149" s="91"/>
      <c r="O149" s="91"/>
      <c r="P149" s="91"/>
      <c r="Q149" s="89" t="s">
        <v>139</v>
      </c>
      <c r="R149" s="95">
        <v>25209</v>
      </c>
      <c r="S149" s="91"/>
      <c r="T149" s="231"/>
    </row>
    <row r="150" spans="1:20" ht="12.75">
      <c r="A150" s="90">
        <v>149</v>
      </c>
      <c r="B150" s="93" t="s">
        <v>357</v>
      </c>
      <c r="C150" s="89" t="s">
        <v>145</v>
      </c>
      <c r="D150" s="91"/>
      <c r="E150" s="91"/>
      <c r="F150" s="91"/>
      <c r="G150" s="91"/>
      <c r="H150" s="96">
        <v>5807479</v>
      </c>
      <c r="I150" s="91"/>
      <c r="J150" s="91"/>
      <c r="K150" s="91"/>
      <c r="L150" s="91"/>
      <c r="M150" s="89"/>
      <c r="N150" s="91"/>
      <c r="O150" s="91"/>
      <c r="P150" s="91"/>
      <c r="Q150" s="89" t="s">
        <v>144</v>
      </c>
      <c r="R150" s="95">
        <v>36320</v>
      </c>
      <c r="S150" s="91"/>
      <c r="T150" s="231"/>
    </row>
    <row r="151" spans="1:20" ht="12.75">
      <c r="A151" s="90">
        <v>150</v>
      </c>
      <c r="B151" s="93" t="s">
        <v>358</v>
      </c>
      <c r="C151" s="89" t="s">
        <v>145</v>
      </c>
      <c r="D151" s="91"/>
      <c r="E151" s="91"/>
      <c r="F151" s="91"/>
      <c r="G151" s="91"/>
      <c r="H151" s="96">
        <v>5805471</v>
      </c>
      <c r="I151" s="91"/>
      <c r="J151" s="91"/>
      <c r="K151" s="91"/>
      <c r="L151" s="91"/>
      <c r="M151" s="89"/>
      <c r="N151" s="91"/>
      <c r="O151" s="91"/>
      <c r="P151" s="91"/>
      <c r="Q151" s="89" t="s">
        <v>144</v>
      </c>
      <c r="R151" s="95">
        <v>36788</v>
      </c>
      <c r="S151" s="91"/>
      <c r="T151" s="231"/>
    </row>
    <row r="152" spans="1:20" ht="12.75">
      <c r="A152" s="90">
        <v>151</v>
      </c>
      <c r="B152" s="93" t="s">
        <v>359</v>
      </c>
      <c r="C152" s="89" t="s">
        <v>145</v>
      </c>
      <c r="D152" s="91"/>
      <c r="E152" s="91"/>
      <c r="F152" s="91"/>
      <c r="G152" s="91"/>
      <c r="H152" s="96">
        <v>7051965</v>
      </c>
      <c r="I152" s="91"/>
      <c r="J152" s="91"/>
      <c r="K152" s="91"/>
      <c r="L152" s="91"/>
      <c r="M152" s="89"/>
      <c r="N152" s="91"/>
      <c r="O152" s="91"/>
      <c r="P152" s="91"/>
      <c r="Q152" s="89" t="s">
        <v>139</v>
      </c>
      <c r="R152" s="95">
        <v>36941</v>
      </c>
      <c r="S152" s="91"/>
      <c r="T152" s="231"/>
    </row>
    <row r="153" spans="1:20" ht="12.75">
      <c r="A153" s="90">
        <v>152</v>
      </c>
      <c r="B153" s="93" t="s">
        <v>360</v>
      </c>
      <c r="C153" s="89" t="s">
        <v>145</v>
      </c>
      <c r="D153" s="91"/>
      <c r="E153" s="91"/>
      <c r="F153" s="91"/>
      <c r="G153" s="91"/>
      <c r="H153" s="96">
        <v>6787717</v>
      </c>
      <c r="I153" s="91"/>
      <c r="J153" s="91"/>
      <c r="K153" s="91"/>
      <c r="L153" s="91"/>
      <c r="M153" s="89"/>
      <c r="N153" s="91"/>
      <c r="O153" s="91"/>
      <c r="P153" s="91"/>
      <c r="Q153" s="89" t="s">
        <v>139</v>
      </c>
      <c r="R153" s="95">
        <v>36964</v>
      </c>
      <c r="S153" s="91"/>
      <c r="T153" s="231"/>
    </row>
    <row r="154" spans="1:20" ht="12.75">
      <c r="A154" s="90">
        <v>153</v>
      </c>
      <c r="B154" s="93" t="s">
        <v>361</v>
      </c>
      <c r="C154" s="89" t="s">
        <v>145</v>
      </c>
      <c r="D154" s="91"/>
      <c r="E154" s="91"/>
      <c r="F154" s="91"/>
      <c r="G154" s="91"/>
      <c r="H154" s="96">
        <v>6691293</v>
      </c>
      <c r="I154" s="91"/>
      <c r="J154" s="91"/>
      <c r="K154" s="91"/>
      <c r="L154" s="91"/>
      <c r="M154" s="89"/>
      <c r="N154" s="91"/>
      <c r="O154" s="91"/>
      <c r="P154" s="91"/>
      <c r="Q154" s="89" t="s">
        <v>139</v>
      </c>
      <c r="R154" s="95">
        <v>36477</v>
      </c>
      <c r="S154" s="91"/>
      <c r="T154" s="231"/>
    </row>
    <row r="155" spans="1:20" ht="12.75">
      <c r="A155" s="90">
        <v>154</v>
      </c>
      <c r="B155" s="93" t="s">
        <v>362</v>
      </c>
      <c r="C155" s="89" t="s">
        <v>145</v>
      </c>
      <c r="D155" s="91"/>
      <c r="E155" s="91"/>
      <c r="F155" s="91"/>
      <c r="G155" s="91"/>
      <c r="H155" s="96">
        <v>6979828</v>
      </c>
      <c r="I155" s="91"/>
      <c r="J155" s="91"/>
      <c r="K155" s="91"/>
      <c r="L155" s="91"/>
      <c r="M155" s="89"/>
      <c r="N155" s="91"/>
      <c r="O155" s="91"/>
      <c r="P155" s="91"/>
      <c r="Q155" s="89" t="s">
        <v>139</v>
      </c>
      <c r="R155" s="95">
        <v>36178</v>
      </c>
      <c r="S155" s="91"/>
      <c r="T155" s="231"/>
    </row>
    <row r="156" spans="1:20" ht="12.75">
      <c r="A156" s="90">
        <v>155</v>
      </c>
      <c r="B156" s="93" t="s">
        <v>363</v>
      </c>
      <c r="C156" s="89" t="s">
        <v>145</v>
      </c>
      <c r="D156" s="91"/>
      <c r="E156" s="91"/>
      <c r="F156" s="91"/>
      <c r="G156" s="91"/>
      <c r="H156" s="96">
        <v>6695774</v>
      </c>
      <c r="I156" s="91"/>
      <c r="J156" s="91"/>
      <c r="K156" s="91"/>
      <c r="L156" s="91"/>
      <c r="M156" s="89"/>
      <c r="N156" s="91"/>
      <c r="O156" s="91"/>
      <c r="P156" s="91"/>
      <c r="Q156" s="89" t="s">
        <v>139</v>
      </c>
      <c r="R156" s="95">
        <v>35677</v>
      </c>
      <c r="S156" s="91"/>
      <c r="T156" s="231"/>
    </row>
    <row r="157" spans="1:20" ht="12.75">
      <c r="A157" s="90">
        <v>156</v>
      </c>
      <c r="B157" s="93" t="s">
        <v>364</v>
      </c>
      <c r="C157" s="89" t="s">
        <v>145</v>
      </c>
      <c r="D157" s="91"/>
      <c r="E157" s="91"/>
      <c r="F157" s="91"/>
      <c r="G157" s="91"/>
      <c r="H157" s="96">
        <v>328252505</v>
      </c>
      <c r="I157" s="91"/>
      <c r="J157" s="91"/>
      <c r="K157" s="91"/>
      <c r="L157" s="91"/>
      <c r="M157" s="89"/>
      <c r="N157" s="91"/>
      <c r="O157" s="91"/>
      <c r="P157" s="91"/>
      <c r="Q157" s="89" t="s">
        <v>139</v>
      </c>
      <c r="R157" s="95">
        <v>32693</v>
      </c>
      <c r="S157" s="91"/>
      <c r="T157" s="231"/>
    </row>
    <row r="158" spans="1:20" ht="12.75">
      <c r="A158" s="90">
        <v>157</v>
      </c>
      <c r="B158" s="93" t="s">
        <v>365</v>
      </c>
      <c r="C158" s="89" t="s">
        <v>145</v>
      </c>
      <c r="D158" s="91"/>
      <c r="E158" s="91"/>
      <c r="F158" s="91"/>
      <c r="G158" s="91"/>
      <c r="H158" s="96">
        <v>3647121</v>
      </c>
      <c r="I158" s="91"/>
      <c r="J158" s="91"/>
      <c r="K158" s="91"/>
      <c r="L158" s="91"/>
      <c r="M158" s="89"/>
      <c r="N158" s="91"/>
      <c r="O158" s="91"/>
      <c r="P158" s="91"/>
      <c r="Q158" s="89" t="s">
        <v>139</v>
      </c>
      <c r="R158" s="95">
        <v>30547</v>
      </c>
      <c r="S158" s="91"/>
      <c r="T158" s="231"/>
    </row>
    <row r="159" spans="1:20" ht="12.75">
      <c r="A159" s="90">
        <v>158</v>
      </c>
      <c r="B159" s="93" t="s">
        <v>366</v>
      </c>
      <c r="C159" s="89" t="s">
        <v>145</v>
      </c>
      <c r="D159" s="91"/>
      <c r="E159" s="91"/>
      <c r="F159" s="91"/>
      <c r="G159" s="91"/>
      <c r="H159" s="96">
        <v>10095128</v>
      </c>
      <c r="I159" s="91"/>
      <c r="J159" s="91"/>
      <c r="K159" s="91"/>
      <c r="L159" s="91"/>
      <c r="M159" s="89"/>
      <c r="N159" s="91"/>
      <c r="O159" s="91"/>
      <c r="P159" s="91"/>
      <c r="Q159" s="89" t="s">
        <v>139</v>
      </c>
      <c r="R159" s="95">
        <v>22678</v>
      </c>
      <c r="S159" s="91"/>
      <c r="T159" s="231"/>
    </row>
    <row r="160" spans="1:20" ht="12.75">
      <c r="A160" s="90">
        <v>159</v>
      </c>
      <c r="B160" s="93" t="s">
        <v>367</v>
      </c>
      <c r="C160" s="89" t="s">
        <v>257</v>
      </c>
      <c r="D160" s="91"/>
      <c r="E160" s="91"/>
      <c r="F160" s="91"/>
      <c r="G160" s="91"/>
      <c r="H160" s="94">
        <v>5673785</v>
      </c>
      <c r="I160" s="91"/>
      <c r="J160" s="91"/>
      <c r="K160" s="91"/>
      <c r="L160" s="91"/>
      <c r="M160" s="89"/>
      <c r="N160" s="91"/>
      <c r="O160" s="91"/>
      <c r="P160" s="91"/>
      <c r="Q160" s="89" t="s">
        <v>139</v>
      </c>
      <c r="R160" s="95">
        <v>36425</v>
      </c>
      <c r="S160" s="91"/>
      <c r="T160" s="231"/>
    </row>
    <row r="161" spans="1:20" ht="12.75">
      <c r="A161" s="90">
        <v>160</v>
      </c>
      <c r="B161" s="93" t="s">
        <v>322</v>
      </c>
      <c r="C161" s="89" t="s">
        <v>217</v>
      </c>
      <c r="D161" s="91"/>
      <c r="E161" s="91"/>
      <c r="F161" s="91"/>
      <c r="G161" s="91"/>
      <c r="H161" s="94">
        <v>7017541</v>
      </c>
      <c r="I161" s="91"/>
      <c r="J161" s="91"/>
      <c r="K161" s="91"/>
      <c r="L161" s="91"/>
      <c r="M161" s="96" t="s">
        <v>325</v>
      </c>
      <c r="N161" s="91"/>
      <c r="O161" s="91"/>
      <c r="P161" s="91"/>
      <c r="Q161" s="89" t="s">
        <v>139</v>
      </c>
      <c r="R161" s="95">
        <v>36895</v>
      </c>
      <c r="S161" s="91"/>
      <c r="T161" s="231"/>
    </row>
    <row r="162" spans="1:20" ht="12.75">
      <c r="A162" s="90">
        <v>161</v>
      </c>
      <c r="B162" s="93" t="s">
        <v>330</v>
      </c>
      <c r="C162" s="89" t="s">
        <v>217</v>
      </c>
      <c r="D162" s="91"/>
      <c r="E162" s="91"/>
      <c r="F162" s="91"/>
      <c r="G162" s="91"/>
      <c r="H162" s="94">
        <v>6750076</v>
      </c>
      <c r="I162" s="91"/>
      <c r="J162" s="91"/>
      <c r="K162" s="91"/>
      <c r="L162" s="91"/>
      <c r="M162" s="96" t="s">
        <v>331</v>
      </c>
      <c r="N162" s="91"/>
      <c r="O162" s="91"/>
      <c r="P162" s="91"/>
      <c r="Q162" s="89" t="s">
        <v>144</v>
      </c>
      <c r="R162" s="95">
        <v>37453</v>
      </c>
      <c r="S162" s="91"/>
      <c r="T162" s="231"/>
    </row>
    <row r="163" spans="1:20" ht="12.75">
      <c r="A163" s="90">
        <v>162</v>
      </c>
      <c r="B163" s="93" t="s">
        <v>319</v>
      </c>
      <c r="C163" s="89" t="s">
        <v>217</v>
      </c>
      <c r="D163" s="91"/>
      <c r="E163" s="91"/>
      <c r="F163" s="91"/>
      <c r="G163" s="91"/>
      <c r="H163" s="94">
        <v>6423603</v>
      </c>
      <c r="I163" s="91"/>
      <c r="J163" s="91"/>
      <c r="K163" s="91"/>
      <c r="L163" s="91"/>
      <c r="M163" s="96" t="s">
        <v>323</v>
      </c>
      <c r="N163" s="91"/>
      <c r="O163" s="91"/>
      <c r="P163" s="91"/>
      <c r="Q163" s="89" t="s">
        <v>139</v>
      </c>
      <c r="R163" s="95">
        <v>37700</v>
      </c>
      <c r="S163" s="91"/>
      <c r="T163" s="231"/>
    </row>
    <row r="164" spans="1:20" ht="12.75">
      <c r="A164" s="90">
        <v>163</v>
      </c>
      <c r="B164" s="93" t="s">
        <v>320</v>
      </c>
      <c r="C164" s="89" t="s">
        <v>217</v>
      </c>
      <c r="D164" s="91"/>
      <c r="E164" s="91"/>
      <c r="F164" s="91"/>
      <c r="G164" s="91"/>
      <c r="H164" s="94">
        <v>6423602</v>
      </c>
      <c r="I164" s="91"/>
      <c r="J164" s="91"/>
      <c r="K164" s="91"/>
      <c r="L164" s="91"/>
      <c r="M164" s="96" t="s">
        <v>323</v>
      </c>
      <c r="N164" s="91"/>
      <c r="O164" s="91"/>
      <c r="P164" s="91"/>
      <c r="Q164" s="89" t="s">
        <v>139</v>
      </c>
      <c r="R164" s="95">
        <v>38338</v>
      </c>
      <c r="S164" s="91"/>
      <c r="T164" s="231"/>
    </row>
    <row r="165" spans="1:20" ht="12.75">
      <c r="A165" s="90">
        <v>164</v>
      </c>
      <c r="B165" s="93" t="s">
        <v>321</v>
      </c>
      <c r="C165" s="89" t="s">
        <v>217</v>
      </c>
      <c r="D165" s="91"/>
      <c r="E165" s="91"/>
      <c r="F165" s="91"/>
      <c r="G165" s="91"/>
      <c r="H165" s="94">
        <v>6190708</v>
      </c>
      <c r="I165" s="91"/>
      <c r="J165" s="91"/>
      <c r="K165" s="91"/>
      <c r="L165" s="91"/>
      <c r="M165" s="96" t="s">
        <v>324</v>
      </c>
      <c r="N165" s="91"/>
      <c r="O165" s="91"/>
      <c r="P165" s="91"/>
      <c r="Q165" s="89" t="s">
        <v>139</v>
      </c>
      <c r="R165" s="95">
        <v>37895</v>
      </c>
      <c r="S165" s="91"/>
      <c r="T165" s="231"/>
    </row>
    <row r="166" spans="1:20" ht="12.75">
      <c r="A166" s="90">
        <v>165</v>
      </c>
      <c r="B166" s="93" t="s">
        <v>326</v>
      </c>
      <c r="C166" s="89" t="s">
        <v>217</v>
      </c>
      <c r="D166" s="91"/>
      <c r="E166" s="91"/>
      <c r="F166" s="91"/>
      <c r="G166" s="91"/>
      <c r="H166" s="89"/>
      <c r="I166" s="91"/>
      <c r="J166" s="91"/>
      <c r="K166" s="91"/>
      <c r="L166" s="91"/>
      <c r="M166" s="96" t="s">
        <v>329</v>
      </c>
      <c r="N166" s="91"/>
      <c r="O166" s="91"/>
      <c r="P166" s="91"/>
      <c r="Q166" s="89" t="s">
        <v>139</v>
      </c>
      <c r="R166" s="95">
        <v>36203</v>
      </c>
      <c r="S166" s="91"/>
      <c r="T166" s="231"/>
    </row>
    <row r="167" spans="1:20" ht="12.75">
      <c r="A167" s="90">
        <v>166</v>
      </c>
      <c r="B167" s="93" t="s">
        <v>327</v>
      </c>
      <c r="C167" s="89" t="s">
        <v>217</v>
      </c>
      <c r="D167" s="91"/>
      <c r="E167" s="91"/>
      <c r="F167" s="91"/>
      <c r="G167" s="91"/>
      <c r="H167" s="89"/>
      <c r="I167" s="91"/>
      <c r="J167" s="91"/>
      <c r="K167" s="91"/>
      <c r="L167" s="91"/>
      <c r="M167" s="96" t="s">
        <v>328</v>
      </c>
      <c r="N167" s="91"/>
      <c r="O167" s="91"/>
      <c r="P167" s="91"/>
      <c r="Q167" s="89" t="s">
        <v>139</v>
      </c>
      <c r="R167" s="95">
        <v>37072</v>
      </c>
      <c r="S167" s="91"/>
      <c r="T167" s="231"/>
    </row>
    <row r="168" spans="1:20" ht="12.75">
      <c r="A168" s="90">
        <v>167</v>
      </c>
      <c r="B168" s="91" t="s">
        <v>370</v>
      </c>
      <c r="C168" s="89" t="s">
        <v>217</v>
      </c>
      <c r="D168" s="91"/>
      <c r="E168" s="91"/>
      <c r="F168" s="91"/>
      <c r="G168" s="91"/>
      <c r="H168" s="89">
        <v>6338934</v>
      </c>
      <c r="I168" s="91"/>
      <c r="J168" s="91"/>
      <c r="K168" s="91"/>
      <c r="L168" s="91"/>
      <c r="M168" s="89"/>
      <c r="N168" s="91"/>
      <c r="O168" s="91"/>
      <c r="P168" s="91"/>
      <c r="Q168" s="89" t="s">
        <v>139</v>
      </c>
      <c r="R168" s="92">
        <v>40638</v>
      </c>
      <c r="S168" s="91"/>
      <c r="T168" s="231"/>
    </row>
    <row r="169" spans="1:20" ht="12.75">
      <c r="A169" s="90">
        <v>168</v>
      </c>
      <c r="B169" s="91" t="s">
        <v>385</v>
      </c>
      <c r="C169" s="89" t="s">
        <v>217</v>
      </c>
      <c r="D169" s="91"/>
      <c r="E169" s="91"/>
      <c r="F169" s="91"/>
      <c r="G169" s="91"/>
      <c r="H169" s="89"/>
      <c r="I169" s="91"/>
      <c r="J169" s="91"/>
      <c r="K169" s="91"/>
      <c r="L169" s="91"/>
      <c r="M169" s="89"/>
      <c r="N169" s="91"/>
      <c r="O169" s="91"/>
      <c r="P169" s="91"/>
      <c r="Q169" s="89" t="s">
        <v>139</v>
      </c>
      <c r="R169" s="92">
        <v>37001</v>
      </c>
      <c r="S169" s="231"/>
      <c r="T169" s="231"/>
    </row>
    <row r="170" spans="1:20" ht="12.75">
      <c r="A170" s="90">
        <v>169</v>
      </c>
      <c r="B170" s="91" t="s">
        <v>386</v>
      </c>
      <c r="C170" s="89" t="s">
        <v>217</v>
      </c>
      <c r="D170" s="91"/>
      <c r="E170" s="91"/>
      <c r="F170" s="91"/>
      <c r="G170" s="91"/>
      <c r="H170" s="89"/>
      <c r="I170" s="91"/>
      <c r="J170" s="91"/>
      <c r="K170" s="91"/>
      <c r="L170" s="91"/>
      <c r="M170" s="89"/>
      <c r="N170" s="91"/>
      <c r="O170" s="91"/>
      <c r="P170" s="91"/>
      <c r="Q170" s="89" t="s">
        <v>139</v>
      </c>
      <c r="R170" s="92">
        <v>36712</v>
      </c>
      <c r="S170" s="231"/>
      <c r="T170" s="231"/>
    </row>
    <row r="171" spans="1:20" ht="12.75">
      <c r="A171" s="90">
        <v>170</v>
      </c>
      <c r="B171" s="91" t="s">
        <v>387</v>
      </c>
      <c r="C171" s="89" t="s">
        <v>217</v>
      </c>
      <c r="D171" s="91"/>
      <c r="E171" s="91"/>
      <c r="F171" s="91"/>
      <c r="G171" s="91"/>
      <c r="H171" s="89"/>
      <c r="I171" s="91"/>
      <c r="J171" s="91"/>
      <c r="K171" s="91"/>
      <c r="L171" s="91"/>
      <c r="M171" s="89"/>
      <c r="N171" s="91"/>
      <c r="O171" s="91"/>
      <c r="P171" s="91"/>
      <c r="Q171" s="89" t="s">
        <v>139</v>
      </c>
      <c r="R171" s="92">
        <v>36572</v>
      </c>
      <c r="S171" s="231"/>
      <c r="T171" s="231"/>
    </row>
    <row r="172" spans="1:20" ht="12.75">
      <c r="A172" s="90">
        <v>171</v>
      </c>
      <c r="B172" s="91" t="s">
        <v>388</v>
      </c>
      <c r="C172" s="89" t="s">
        <v>217</v>
      </c>
      <c r="D172" s="91"/>
      <c r="E172" s="91"/>
      <c r="F172" s="91"/>
      <c r="G172" s="91"/>
      <c r="H172" s="89"/>
      <c r="I172" s="91"/>
      <c r="J172" s="91"/>
      <c r="K172" s="91"/>
      <c r="L172" s="91"/>
      <c r="M172" s="89"/>
      <c r="N172" s="91"/>
      <c r="O172" s="91"/>
      <c r="P172" s="91"/>
      <c r="Q172" s="89" t="s">
        <v>139</v>
      </c>
      <c r="R172" s="92">
        <v>28195</v>
      </c>
      <c r="S172" s="231"/>
      <c r="T172" s="231"/>
    </row>
    <row r="173" spans="1:20" ht="12.75">
      <c r="A173" s="90">
        <v>172</v>
      </c>
      <c r="B173" s="91" t="s">
        <v>389</v>
      </c>
      <c r="C173" s="89" t="s">
        <v>217</v>
      </c>
      <c r="D173" s="91"/>
      <c r="E173" s="91"/>
      <c r="F173" s="91"/>
      <c r="G173" s="91"/>
      <c r="H173" s="89"/>
      <c r="I173" s="91"/>
      <c r="J173" s="91"/>
      <c r="K173" s="91"/>
      <c r="L173" s="91"/>
      <c r="M173" s="89"/>
      <c r="N173" s="91"/>
      <c r="O173" s="91"/>
      <c r="P173" s="91"/>
      <c r="Q173" s="89" t="s">
        <v>139</v>
      </c>
      <c r="R173" s="92">
        <v>37209</v>
      </c>
      <c r="S173" s="231"/>
      <c r="T173" s="231"/>
    </row>
    <row r="174" spans="1:20" ht="12.75">
      <c r="A174" s="90">
        <v>173</v>
      </c>
      <c r="B174" s="91" t="s">
        <v>390</v>
      </c>
      <c r="C174" s="89" t="s">
        <v>217</v>
      </c>
      <c r="D174" s="91"/>
      <c r="E174" s="91"/>
      <c r="F174" s="91"/>
      <c r="G174" s="91"/>
      <c r="H174" s="89"/>
      <c r="I174" s="91"/>
      <c r="J174" s="91"/>
      <c r="K174" s="91"/>
      <c r="L174" s="91"/>
      <c r="M174" s="89"/>
      <c r="N174" s="91"/>
      <c r="O174" s="91"/>
      <c r="P174" s="91"/>
      <c r="Q174" s="89" t="s">
        <v>139</v>
      </c>
      <c r="R174" s="92">
        <v>37649</v>
      </c>
      <c r="S174" s="231"/>
      <c r="T174" s="231"/>
    </row>
    <row r="175" spans="1:20" ht="12.75">
      <c r="A175" s="90">
        <v>174</v>
      </c>
      <c r="B175" s="91" t="s">
        <v>391</v>
      </c>
      <c r="C175" s="89" t="s">
        <v>217</v>
      </c>
      <c r="D175" s="91"/>
      <c r="E175" s="91"/>
      <c r="F175" s="91"/>
      <c r="G175" s="91"/>
      <c r="H175" s="89"/>
      <c r="I175" s="91"/>
      <c r="J175" s="91"/>
      <c r="K175" s="91"/>
      <c r="L175" s="91"/>
      <c r="M175" s="89"/>
      <c r="N175" s="91"/>
      <c r="O175" s="91"/>
      <c r="P175" s="91"/>
      <c r="Q175" s="89" t="s">
        <v>139</v>
      </c>
      <c r="R175" s="92">
        <v>36600</v>
      </c>
      <c r="S175" s="231"/>
      <c r="T175" s="231"/>
    </row>
    <row r="176" spans="1:20" ht="12.75">
      <c r="A176" s="90">
        <v>175</v>
      </c>
      <c r="B176" s="91" t="s">
        <v>392</v>
      </c>
      <c r="C176" s="89" t="s">
        <v>217</v>
      </c>
      <c r="D176" s="91"/>
      <c r="E176" s="91"/>
      <c r="F176" s="91"/>
      <c r="G176" s="91"/>
      <c r="H176" s="89"/>
      <c r="I176" s="91"/>
      <c r="J176" s="91"/>
      <c r="K176" s="91"/>
      <c r="L176" s="91"/>
      <c r="M176" s="89"/>
      <c r="N176" s="91"/>
      <c r="O176" s="91"/>
      <c r="P176" s="91"/>
      <c r="Q176" s="89" t="s">
        <v>139</v>
      </c>
      <c r="R176" s="92">
        <v>36686</v>
      </c>
      <c r="S176" s="231"/>
      <c r="T176" s="231"/>
    </row>
    <row r="177" spans="1:20" ht="12.75">
      <c r="A177" s="90">
        <v>176</v>
      </c>
      <c r="B177" s="91" t="s">
        <v>371</v>
      </c>
      <c r="C177" s="89" t="s">
        <v>257</v>
      </c>
      <c r="D177" s="91"/>
      <c r="E177" s="91"/>
      <c r="F177" s="91"/>
      <c r="G177" s="91"/>
      <c r="H177" s="89">
        <v>6664359</v>
      </c>
      <c r="I177" s="91"/>
      <c r="J177" s="91"/>
      <c r="K177" s="91"/>
      <c r="L177" s="91"/>
      <c r="M177" s="89"/>
      <c r="N177" s="91"/>
      <c r="O177" s="91"/>
      <c r="P177" s="91"/>
      <c r="Q177" s="89" t="s">
        <v>139</v>
      </c>
      <c r="R177" s="92">
        <v>38709</v>
      </c>
      <c r="S177" s="231"/>
      <c r="T177" s="231"/>
    </row>
    <row r="178" spans="1:20" ht="12.75">
      <c r="A178" s="90">
        <v>177</v>
      </c>
      <c r="B178" s="91" t="s">
        <v>372</v>
      </c>
      <c r="C178" s="89" t="s">
        <v>257</v>
      </c>
      <c r="D178" s="91"/>
      <c r="E178" s="91"/>
      <c r="F178" s="91"/>
      <c r="G178" s="91"/>
      <c r="H178" s="89">
        <v>3282810</v>
      </c>
      <c r="I178" s="91"/>
      <c r="J178" s="91"/>
      <c r="K178" s="91"/>
      <c r="L178" s="91"/>
      <c r="M178" s="89"/>
      <c r="N178" s="91"/>
      <c r="O178" s="91"/>
      <c r="P178" s="91"/>
      <c r="Q178" s="89" t="s">
        <v>139</v>
      </c>
      <c r="R178" s="92">
        <v>29190</v>
      </c>
      <c r="S178" s="231"/>
      <c r="T178" s="231"/>
    </row>
    <row r="179" spans="1:20" ht="12.75">
      <c r="A179" s="90">
        <v>178</v>
      </c>
      <c r="B179" s="91" t="s">
        <v>373</v>
      </c>
      <c r="C179" s="89" t="s">
        <v>257</v>
      </c>
      <c r="D179" s="91"/>
      <c r="E179" s="91"/>
      <c r="F179" s="91"/>
      <c r="G179" s="91"/>
      <c r="H179" s="89" t="s">
        <v>374</v>
      </c>
      <c r="I179" s="91"/>
      <c r="J179" s="91"/>
      <c r="K179" s="91"/>
      <c r="L179" s="91"/>
      <c r="M179" s="89"/>
      <c r="N179" s="91"/>
      <c r="O179" s="91"/>
      <c r="P179" s="91"/>
      <c r="Q179" s="89" t="s">
        <v>144</v>
      </c>
      <c r="R179" s="92">
        <v>28946</v>
      </c>
      <c r="S179" s="231"/>
      <c r="T179" s="231"/>
    </row>
    <row r="180" spans="1:20" ht="12.75">
      <c r="A180" s="90">
        <v>179</v>
      </c>
      <c r="B180" s="91" t="s">
        <v>375</v>
      </c>
      <c r="C180" s="89" t="s">
        <v>257</v>
      </c>
      <c r="D180" s="91"/>
      <c r="E180" s="91"/>
      <c r="F180" s="91"/>
      <c r="G180" s="91"/>
      <c r="H180" s="89" t="s">
        <v>376</v>
      </c>
      <c r="I180" s="91"/>
      <c r="J180" s="91"/>
      <c r="K180" s="91"/>
      <c r="L180" s="91"/>
      <c r="M180" s="89"/>
      <c r="N180" s="91"/>
      <c r="O180" s="91"/>
      <c r="P180" s="91"/>
      <c r="Q180" s="89" t="s">
        <v>144</v>
      </c>
      <c r="R180" s="92">
        <v>37036</v>
      </c>
      <c r="S180" s="231"/>
      <c r="T180" s="231"/>
    </row>
    <row r="181" spans="1:20" ht="12.75">
      <c r="A181" s="90">
        <v>180</v>
      </c>
      <c r="B181" s="91" t="s">
        <v>377</v>
      </c>
      <c r="C181" s="89" t="s">
        <v>257</v>
      </c>
      <c r="D181" s="91"/>
      <c r="E181" s="91"/>
      <c r="F181" s="91"/>
      <c r="G181" s="91"/>
      <c r="H181" s="89" t="s">
        <v>378</v>
      </c>
      <c r="I181" s="91"/>
      <c r="J181" s="91"/>
      <c r="K181" s="91"/>
      <c r="L181" s="91"/>
      <c r="M181" s="89"/>
      <c r="N181" s="91"/>
      <c r="O181" s="91"/>
      <c r="P181" s="91"/>
      <c r="Q181" s="89" t="s">
        <v>144</v>
      </c>
      <c r="R181" s="92">
        <v>25348</v>
      </c>
      <c r="S181" s="231"/>
      <c r="T181" s="231"/>
    </row>
    <row r="182" spans="1:20" ht="12.75">
      <c r="A182" s="90">
        <v>181</v>
      </c>
      <c r="B182" s="91" t="s">
        <v>379</v>
      </c>
      <c r="C182" s="89" t="s">
        <v>257</v>
      </c>
      <c r="D182" s="91"/>
      <c r="E182" s="91"/>
      <c r="F182" s="91"/>
      <c r="G182" s="91"/>
      <c r="H182" s="89">
        <v>3362141</v>
      </c>
      <c r="I182" s="91"/>
      <c r="J182" s="91"/>
      <c r="K182" s="91"/>
      <c r="L182" s="91"/>
      <c r="M182" s="89"/>
      <c r="N182" s="91"/>
      <c r="O182" s="91"/>
      <c r="P182" s="91"/>
      <c r="Q182" s="89" t="s">
        <v>139</v>
      </c>
      <c r="R182" s="92">
        <v>30422</v>
      </c>
      <c r="S182" s="231"/>
      <c r="T182" s="231"/>
    </row>
    <row r="183" spans="1:20" ht="12.75">
      <c r="A183" s="90">
        <v>182</v>
      </c>
      <c r="B183" s="91" t="s">
        <v>380</v>
      </c>
      <c r="C183" s="89" t="s">
        <v>156</v>
      </c>
      <c r="D183" s="91"/>
      <c r="E183" s="91"/>
      <c r="F183" s="91"/>
      <c r="G183" s="91"/>
      <c r="H183" s="89">
        <v>5007786</v>
      </c>
      <c r="I183" s="91"/>
      <c r="J183" s="91"/>
      <c r="K183" s="91"/>
      <c r="L183" s="91"/>
      <c r="M183" s="89">
        <v>4999196758</v>
      </c>
      <c r="N183" s="91"/>
      <c r="O183" s="91"/>
      <c r="P183" s="91"/>
      <c r="Q183" s="89" t="s">
        <v>139</v>
      </c>
      <c r="R183" s="92">
        <v>32340</v>
      </c>
      <c r="S183" s="231"/>
      <c r="T183" s="231"/>
    </row>
    <row r="184" spans="1:20" ht="12.75">
      <c r="A184" s="90">
        <v>183</v>
      </c>
      <c r="B184" s="91" t="s">
        <v>381</v>
      </c>
      <c r="C184" s="89" t="s">
        <v>156</v>
      </c>
      <c r="D184" s="91"/>
      <c r="E184" s="91"/>
      <c r="F184" s="91"/>
      <c r="G184" s="91"/>
      <c r="H184" s="89">
        <v>4152680</v>
      </c>
      <c r="I184" s="91"/>
      <c r="J184" s="91"/>
      <c r="K184" s="91"/>
      <c r="L184" s="91"/>
      <c r="M184" s="89">
        <v>4988260946</v>
      </c>
      <c r="N184" s="91"/>
      <c r="O184" s="91"/>
      <c r="P184" s="91"/>
      <c r="Q184" s="89" t="s">
        <v>139</v>
      </c>
      <c r="R184" s="92">
        <v>32256</v>
      </c>
      <c r="S184" s="231"/>
      <c r="T184" s="231"/>
    </row>
    <row r="185" spans="1:20" ht="12.75">
      <c r="A185" s="90">
        <v>184</v>
      </c>
      <c r="B185" s="91" t="s">
        <v>382</v>
      </c>
      <c r="C185" s="89" t="s">
        <v>156</v>
      </c>
      <c r="D185" s="91"/>
      <c r="E185" s="91"/>
      <c r="F185" s="91"/>
      <c r="G185" s="91"/>
      <c r="H185" s="89">
        <v>4216302</v>
      </c>
      <c r="I185" s="91"/>
      <c r="J185" s="91"/>
      <c r="K185" s="91"/>
      <c r="L185" s="91"/>
      <c r="M185" s="89">
        <v>4999157868</v>
      </c>
      <c r="N185" s="91"/>
      <c r="O185" s="91"/>
      <c r="P185" s="91"/>
      <c r="Q185" s="89" t="s">
        <v>139</v>
      </c>
      <c r="R185" s="92">
        <v>30805</v>
      </c>
      <c r="S185" s="231"/>
      <c r="T185" s="231"/>
    </row>
    <row r="186" spans="1:20" ht="12.75">
      <c r="A186" s="90">
        <v>185</v>
      </c>
      <c r="B186" s="91" t="s">
        <v>340</v>
      </c>
      <c r="C186" s="89" t="s">
        <v>182</v>
      </c>
      <c r="D186" s="91"/>
      <c r="E186" s="91"/>
      <c r="F186" s="91"/>
      <c r="G186" s="91"/>
      <c r="H186" s="89">
        <v>5062439</v>
      </c>
      <c r="I186" s="91"/>
      <c r="J186" s="91"/>
      <c r="K186" s="91"/>
      <c r="L186" s="91"/>
      <c r="M186" s="89">
        <v>96639448</v>
      </c>
      <c r="N186" s="91"/>
      <c r="O186" s="91"/>
      <c r="P186" s="91"/>
      <c r="Q186" s="89" t="s">
        <v>144</v>
      </c>
      <c r="R186" s="92">
        <v>23273</v>
      </c>
      <c r="S186" s="231"/>
      <c r="T186" s="231"/>
    </row>
    <row r="187" spans="1:20" ht="12.75">
      <c r="A187" s="90">
        <v>186</v>
      </c>
      <c r="B187" s="91" t="s">
        <v>383</v>
      </c>
      <c r="C187" s="89" t="s">
        <v>306</v>
      </c>
      <c r="D187" s="91"/>
      <c r="E187" s="91"/>
      <c r="F187" s="91"/>
      <c r="G187" s="91"/>
      <c r="H187" s="89">
        <v>6643689</v>
      </c>
      <c r="I187" s="91"/>
      <c r="J187" s="91"/>
      <c r="K187" s="91"/>
      <c r="L187" s="91"/>
      <c r="M187" s="89" t="s">
        <v>194</v>
      </c>
      <c r="N187" s="91"/>
      <c r="O187" s="91"/>
      <c r="P187" s="91"/>
      <c r="Q187" s="89" t="s">
        <v>139</v>
      </c>
      <c r="R187" s="92">
        <v>38080</v>
      </c>
      <c r="S187" s="231"/>
      <c r="T187" s="231"/>
    </row>
    <row r="188" spans="1:20" ht="12.75">
      <c r="A188" s="90">
        <v>187</v>
      </c>
      <c r="B188" s="91" t="s">
        <v>384</v>
      </c>
      <c r="C188" s="89" t="s">
        <v>306</v>
      </c>
      <c r="D188" s="91"/>
      <c r="E188" s="91"/>
      <c r="F188" s="91"/>
      <c r="G188" s="91"/>
      <c r="H188" s="89">
        <v>6053229</v>
      </c>
      <c r="I188" s="91"/>
      <c r="J188" s="91"/>
      <c r="K188" s="91"/>
      <c r="L188" s="91"/>
      <c r="M188" s="89" t="s">
        <v>194</v>
      </c>
      <c r="N188" s="91"/>
      <c r="O188" s="91"/>
      <c r="P188" s="91"/>
      <c r="Q188" s="89" t="s">
        <v>139</v>
      </c>
      <c r="R188" s="92">
        <v>38400</v>
      </c>
      <c r="S188" s="231"/>
      <c r="T188" s="231"/>
    </row>
    <row r="189" spans="1:20" ht="12.75">
      <c r="A189" s="90">
        <v>188</v>
      </c>
      <c r="B189" s="91" t="s">
        <v>394</v>
      </c>
      <c r="C189" s="89" t="s">
        <v>217</v>
      </c>
      <c r="D189" s="91"/>
      <c r="E189" s="91"/>
      <c r="F189" s="91"/>
      <c r="G189" s="91"/>
      <c r="H189" s="89">
        <v>1676721</v>
      </c>
      <c r="I189" s="91"/>
      <c r="J189" s="91"/>
      <c r="K189" s="91"/>
      <c r="L189" s="91"/>
      <c r="M189" s="89"/>
      <c r="N189" s="91"/>
      <c r="O189" s="91"/>
      <c r="P189" s="91"/>
      <c r="Q189" s="89" t="s">
        <v>139</v>
      </c>
      <c r="R189" s="92">
        <v>23840</v>
      </c>
      <c r="S189" s="231"/>
      <c r="T189" s="231"/>
    </row>
    <row r="190" spans="1:20" ht="12.75">
      <c r="A190" s="90">
        <v>189</v>
      </c>
      <c r="B190" s="91" t="s">
        <v>395</v>
      </c>
      <c r="C190" s="89" t="s">
        <v>217</v>
      </c>
      <c r="D190" s="91"/>
      <c r="E190" s="91"/>
      <c r="F190" s="91"/>
      <c r="G190" s="91"/>
      <c r="H190" s="89">
        <v>6453537</v>
      </c>
      <c r="I190" s="91"/>
      <c r="J190" s="91"/>
      <c r="K190" s="91"/>
      <c r="L190" s="91"/>
      <c r="M190" s="89"/>
      <c r="N190" s="91"/>
      <c r="O190" s="91"/>
      <c r="P190" s="91"/>
      <c r="Q190" s="89" t="s">
        <v>139</v>
      </c>
      <c r="R190" s="92">
        <v>36165</v>
      </c>
      <c r="S190" s="231"/>
      <c r="T190" s="231"/>
    </row>
    <row r="191" spans="1:20" ht="12.75">
      <c r="A191" s="90">
        <v>190</v>
      </c>
      <c r="B191" s="91" t="s">
        <v>396</v>
      </c>
      <c r="C191" s="89" t="s">
        <v>217</v>
      </c>
      <c r="D191" s="91"/>
      <c r="E191" s="91"/>
      <c r="F191" s="91"/>
      <c r="G191" s="91"/>
      <c r="H191" s="89">
        <v>6698443</v>
      </c>
      <c r="I191" s="91"/>
      <c r="J191" s="91"/>
      <c r="K191" s="91"/>
      <c r="L191" s="91"/>
      <c r="M191" s="89"/>
      <c r="N191" s="91"/>
      <c r="O191" s="91"/>
      <c r="P191" s="91"/>
      <c r="Q191" s="89" t="s">
        <v>144</v>
      </c>
      <c r="R191" s="92">
        <v>36469</v>
      </c>
      <c r="S191" s="231"/>
      <c r="T191" s="231"/>
    </row>
    <row r="192" spans="1:20" ht="12.75">
      <c r="A192" s="90">
        <v>191</v>
      </c>
      <c r="B192" s="91" t="s">
        <v>397</v>
      </c>
      <c r="C192" s="89" t="s">
        <v>217</v>
      </c>
      <c r="D192" s="91"/>
      <c r="E192" s="91"/>
      <c r="F192" s="91"/>
      <c r="G192" s="91"/>
      <c r="H192" s="89">
        <v>6670847</v>
      </c>
      <c r="I192" s="91"/>
      <c r="J192" s="91"/>
      <c r="K192" s="91"/>
      <c r="L192" s="91"/>
      <c r="M192" s="89"/>
      <c r="N192" s="91"/>
      <c r="O192" s="91"/>
      <c r="P192" s="91"/>
      <c r="Q192" s="89" t="s">
        <v>144</v>
      </c>
      <c r="R192" s="92">
        <v>37411</v>
      </c>
      <c r="S192" s="231"/>
      <c r="T192" s="231"/>
    </row>
    <row r="193" spans="1:20" ht="12.75">
      <c r="A193" s="90">
        <v>192</v>
      </c>
      <c r="B193" s="91" t="s">
        <v>393</v>
      </c>
      <c r="C193" s="89" t="s">
        <v>145</v>
      </c>
      <c r="D193" s="91"/>
      <c r="E193" s="91"/>
      <c r="F193" s="91"/>
      <c r="G193" s="91"/>
      <c r="H193" s="89">
        <v>5666435</v>
      </c>
      <c r="I193" s="91"/>
      <c r="J193" s="91"/>
      <c r="K193" s="91"/>
      <c r="L193" s="91"/>
      <c r="M193" s="89"/>
      <c r="N193" s="91"/>
      <c r="O193" s="91"/>
      <c r="P193" s="91"/>
      <c r="Q193" s="89" t="s">
        <v>139</v>
      </c>
      <c r="R193" s="92">
        <v>36026</v>
      </c>
      <c r="S193" s="231"/>
      <c r="T193" s="231"/>
    </row>
    <row r="194" spans="1:20" ht="12.75">
      <c r="A194" s="90">
        <v>193</v>
      </c>
      <c r="B194" s="91" t="s">
        <v>403</v>
      </c>
      <c r="C194" s="89" t="s">
        <v>158</v>
      </c>
      <c r="D194" s="91"/>
      <c r="E194" s="91"/>
      <c r="F194" s="91"/>
      <c r="G194" s="91"/>
      <c r="H194" s="89" t="s">
        <v>404</v>
      </c>
      <c r="I194" s="91"/>
      <c r="J194" s="91"/>
      <c r="K194" s="91"/>
      <c r="L194" s="91"/>
      <c r="M194" s="89"/>
      <c r="N194" s="91"/>
      <c r="O194" s="91"/>
      <c r="P194" s="91"/>
      <c r="Q194" s="89" t="s">
        <v>139</v>
      </c>
      <c r="R194" s="92">
        <v>35639</v>
      </c>
      <c r="S194" s="231"/>
      <c r="T194" s="231"/>
    </row>
    <row r="195" spans="1:20" ht="12.75">
      <c r="A195" s="90">
        <v>194</v>
      </c>
      <c r="B195" s="91" t="s">
        <v>405</v>
      </c>
      <c r="C195" s="89" t="s">
        <v>158</v>
      </c>
      <c r="D195" s="91"/>
      <c r="E195" s="91"/>
      <c r="F195" s="91"/>
      <c r="G195" s="91"/>
      <c r="H195" s="89" t="s">
        <v>406</v>
      </c>
      <c r="I195" s="91"/>
      <c r="J195" s="91"/>
      <c r="K195" s="91"/>
      <c r="L195" s="91"/>
      <c r="M195" s="89">
        <v>99704850</v>
      </c>
      <c r="N195" s="91"/>
      <c r="O195" s="91"/>
      <c r="P195" s="91"/>
      <c r="Q195" s="89" t="s">
        <v>144</v>
      </c>
      <c r="R195" s="92">
        <v>31235</v>
      </c>
      <c r="S195" s="231"/>
      <c r="T195" s="231"/>
    </row>
    <row r="196" spans="1:20" ht="12.75">
      <c r="A196" s="87">
        <v>230</v>
      </c>
      <c r="B196" s="74" t="s">
        <v>407</v>
      </c>
      <c r="C196" s="73" t="s">
        <v>182</v>
      </c>
      <c r="D196" s="74"/>
      <c r="E196" s="74"/>
      <c r="F196" s="74"/>
      <c r="G196" s="74"/>
      <c r="H196" s="73" t="s">
        <v>408</v>
      </c>
      <c r="I196" s="74"/>
      <c r="J196" s="74"/>
      <c r="K196" s="74"/>
      <c r="L196" s="74"/>
      <c r="M196" s="73" t="s">
        <v>409</v>
      </c>
      <c r="N196" s="74"/>
      <c r="O196" s="74"/>
      <c r="P196" s="74"/>
      <c r="Q196" s="73" t="s">
        <v>139</v>
      </c>
      <c r="R196" s="88">
        <v>1900</v>
      </c>
      <c r="S196" s="74"/>
      <c r="T196" s="74"/>
    </row>
    <row r="197" spans="1:20" ht="12.75">
      <c r="A197" s="87">
        <v>231</v>
      </c>
      <c r="B197" s="74" t="s">
        <v>410</v>
      </c>
      <c r="C197" s="73" t="s">
        <v>182</v>
      </c>
      <c r="D197" s="74"/>
      <c r="E197" s="74"/>
      <c r="F197" s="74"/>
      <c r="G197" s="74"/>
      <c r="H197" s="73">
        <v>1399221</v>
      </c>
      <c r="I197" s="74"/>
      <c r="J197" s="74"/>
      <c r="K197" s="74"/>
      <c r="L197" s="74"/>
      <c r="M197" s="73"/>
      <c r="N197" s="74"/>
      <c r="O197" s="74"/>
      <c r="P197" s="74"/>
      <c r="Q197" s="73" t="s">
        <v>139</v>
      </c>
      <c r="R197" s="88">
        <v>24670</v>
      </c>
      <c r="S197" s="74"/>
      <c r="T197" s="74"/>
    </row>
    <row r="198" spans="1:20" ht="12.75">
      <c r="A198" s="87">
        <v>195</v>
      </c>
      <c r="B198" s="74" t="s">
        <v>411</v>
      </c>
      <c r="C198" s="73" t="s">
        <v>182</v>
      </c>
      <c r="D198" s="74"/>
      <c r="E198" s="74"/>
      <c r="F198" s="74"/>
      <c r="G198" s="74"/>
      <c r="H198" s="73">
        <v>1699270</v>
      </c>
      <c r="I198" s="74"/>
      <c r="J198" s="74"/>
      <c r="K198" s="74"/>
      <c r="L198" s="74"/>
      <c r="M198" s="73">
        <v>84337563</v>
      </c>
      <c r="N198" s="74"/>
      <c r="O198" s="74"/>
      <c r="P198" s="74"/>
      <c r="Q198" s="73" t="s">
        <v>144</v>
      </c>
      <c r="R198" s="88">
        <v>24790</v>
      </c>
      <c r="S198" s="74"/>
      <c r="T198" s="74"/>
    </row>
    <row r="199" spans="1:20" ht="12.75">
      <c r="A199" s="87">
        <v>196</v>
      </c>
      <c r="B199" s="74" t="s">
        <v>412</v>
      </c>
      <c r="C199" s="73" t="s">
        <v>182</v>
      </c>
      <c r="D199" s="74"/>
      <c r="E199" s="74"/>
      <c r="F199" s="74"/>
      <c r="G199" s="74"/>
      <c r="H199" s="73" t="s">
        <v>408</v>
      </c>
      <c r="I199" s="74"/>
      <c r="J199" s="74"/>
      <c r="K199" s="74"/>
      <c r="L199" s="74"/>
      <c r="M199" s="73" t="s">
        <v>409</v>
      </c>
      <c r="N199" s="74"/>
      <c r="O199" s="74"/>
      <c r="P199" s="74"/>
      <c r="Q199" s="73" t="s">
        <v>139</v>
      </c>
      <c r="R199" s="88">
        <v>24545</v>
      </c>
      <c r="S199" s="74"/>
      <c r="T199" s="74"/>
    </row>
    <row r="200" spans="1:20" ht="12.75">
      <c r="A200" s="87">
        <v>197</v>
      </c>
      <c r="B200" s="74" t="s">
        <v>413</v>
      </c>
      <c r="C200" s="73" t="s">
        <v>182</v>
      </c>
      <c r="D200" s="74"/>
      <c r="E200" s="74"/>
      <c r="F200" s="74"/>
      <c r="G200" s="74"/>
      <c r="H200" s="73">
        <v>4996919</v>
      </c>
      <c r="I200" s="74"/>
      <c r="J200" s="74"/>
      <c r="K200" s="74"/>
      <c r="L200" s="74"/>
      <c r="M200" s="73">
        <v>99150223</v>
      </c>
      <c r="N200" s="74"/>
      <c r="O200" s="74"/>
      <c r="P200" s="74"/>
      <c r="Q200" s="73" t="s">
        <v>139</v>
      </c>
      <c r="R200" s="88">
        <v>32176</v>
      </c>
      <c r="S200" s="74"/>
      <c r="T200" s="74"/>
    </row>
    <row r="201" spans="1:20" ht="12.75">
      <c r="A201" s="87">
        <v>198</v>
      </c>
      <c r="B201" s="74" t="s">
        <v>414</v>
      </c>
      <c r="C201" s="73" t="s">
        <v>306</v>
      </c>
      <c r="D201" s="74"/>
      <c r="E201" s="74"/>
      <c r="F201" s="74"/>
      <c r="G201" s="74"/>
      <c r="H201" s="73" t="s">
        <v>168</v>
      </c>
      <c r="I201" s="74"/>
      <c r="J201" s="74"/>
      <c r="K201" s="74"/>
      <c r="L201" s="74"/>
      <c r="M201" s="73"/>
      <c r="N201" s="74"/>
      <c r="O201" s="74"/>
      <c r="P201" s="74"/>
      <c r="Q201" s="73" t="s">
        <v>139</v>
      </c>
      <c r="R201" s="88">
        <v>37172</v>
      </c>
      <c r="S201" s="74"/>
      <c r="T201" s="74"/>
    </row>
    <row r="202" spans="1:20" ht="12.75">
      <c r="A202" s="87">
        <v>199</v>
      </c>
      <c r="B202" s="74" t="s">
        <v>415</v>
      </c>
      <c r="C202" s="73" t="s">
        <v>306</v>
      </c>
      <c r="D202" s="74"/>
      <c r="E202" s="74"/>
      <c r="F202" s="74"/>
      <c r="G202" s="74"/>
      <c r="H202" s="73">
        <v>6036794</v>
      </c>
      <c r="I202" s="74"/>
      <c r="J202" s="74"/>
      <c r="K202" s="74"/>
      <c r="L202" s="74"/>
      <c r="M202" s="73"/>
      <c r="N202" s="74"/>
      <c r="O202" s="74"/>
      <c r="P202" s="74"/>
      <c r="Q202" s="73" t="s">
        <v>144</v>
      </c>
      <c r="R202" s="88">
        <v>37888</v>
      </c>
      <c r="S202" s="74"/>
      <c r="T202" s="74"/>
    </row>
    <row r="203" spans="1:20" ht="12.75">
      <c r="A203" s="87">
        <v>200</v>
      </c>
      <c r="B203" s="74" t="s">
        <v>416</v>
      </c>
      <c r="C203" s="73" t="s">
        <v>306</v>
      </c>
      <c r="D203" s="74"/>
      <c r="E203" s="74"/>
      <c r="F203" s="74"/>
      <c r="G203" s="74"/>
      <c r="H203" s="73">
        <v>6943681</v>
      </c>
      <c r="I203" s="74"/>
      <c r="J203" s="74"/>
      <c r="K203" s="74"/>
      <c r="L203" s="74"/>
      <c r="M203" s="73"/>
      <c r="N203" s="74"/>
      <c r="O203" s="74"/>
      <c r="P203" s="74"/>
      <c r="Q203" s="73" t="s">
        <v>139</v>
      </c>
      <c r="R203" s="88">
        <v>37885</v>
      </c>
      <c r="S203" s="74"/>
      <c r="T203" s="74"/>
    </row>
    <row r="204" spans="1:20" ht="12.75">
      <c r="A204" s="87">
        <v>201</v>
      </c>
      <c r="B204" s="74" t="s">
        <v>417</v>
      </c>
      <c r="C204" s="73" t="s">
        <v>306</v>
      </c>
      <c r="D204" s="74"/>
      <c r="E204" s="74"/>
      <c r="F204" s="74"/>
      <c r="G204" s="74"/>
      <c r="H204" s="73" t="s">
        <v>168</v>
      </c>
      <c r="I204" s="74"/>
      <c r="J204" s="74"/>
      <c r="K204" s="74"/>
      <c r="L204" s="74"/>
      <c r="M204" s="73"/>
      <c r="N204" s="74"/>
      <c r="O204" s="74"/>
      <c r="P204" s="74"/>
      <c r="Q204" s="73" t="s">
        <v>144</v>
      </c>
      <c r="R204" s="88">
        <v>38109</v>
      </c>
      <c r="S204" s="74"/>
      <c r="T204" s="74"/>
    </row>
    <row r="205" spans="1:20" ht="12.75">
      <c r="A205" s="87">
        <v>202</v>
      </c>
      <c r="B205" s="74" t="s">
        <v>418</v>
      </c>
      <c r="C205" s="73" t="s">
        <v>306</v>
      </c>
      <c r="D205" s="74"/>
      <c r="E205" s="74"/>
      <c r="F205" s="74"/>
      <c r="G205" s="74"/>
      <c r="H205" s="73" t="s">
        <v>168</v>
      </c>
      <c r="I205" s="74"/>
      <c r="J205" s="74"/>
      <c r="K205" s="74"/>
      <c r="L205" s="74"/>
      <c r="M205" s="73"/>
      <c r="N205" s="74"/>
      <c r="O205" s="74"/>
      <c r="P205" s="74"/>
      <c r="Q205" s="73" t="s">
        <v>139</v>
      </c>
      <c r="R205" s="88">
        <v>37617</v>
      </c>
      <c r="S205" s="74"/>
      <c r="T205" s="74"/>
    </row>
    <row r="206" spans="1:20" ht="12.75">
      <c r="A206" s="87">
        <v>203</v>
      </c>
      <c r="B206" s="74" t="s">
        <v>419</v>
      </c>
      <c r="C206" s="73" t="s">
        <v>306</v>
      </c>
      <c r="D206" s="74"/>
      <c r="E206" s="74"/>
      <c r="F206" s="74"/>
      <c r="G206" s="74"/>
      <c r="H206" s="73">
        <v>6936818</v>
      </c>
      <c r="I206" s="74"/>
      <c r="J206" s="74"/>
      <c r="K206" s="74"/>
      <c r="L206" s="74"/>
      <c r="M206" s="73"/>
      <c r="N206" s="74"/>
      <c r="O206" s="74"/>
      <c r="P206" s="74"/>
      <c r="Q206" s="73" t="s">
        <v>144</v>
      </c>
      <c r="R206" s="88">
        <v>38337</v>
      </c>
      <c r="S206" s="74"/>
      <c r="T206" s="74"/>
    </row>
    <row r="207" spans="1:20" ht="12.75">
      <c r="A207" s="87">
        <v>204</v>
      </c>
      <c r="B207" s="74" t="s">
        <v>420</v>
      </c>
      <c r="C207" s="73" t="s">
        <v>257</v>
      </c>
      <c r="D207" s="74"/>
      <c r="E207" s="74"/>
      <c r="F207" s="74"/>
      <c r="G207" s="74"/>
      <c r="H207" s="73" t="s">
        <v>421</v>
      </c>
      <c r="I207" s="74"/>
      <c r="J207" s="74"/>
      <c r="K207" s="74"/>
      <c r="L207" s="74"/>
      <c r="M207" s="73"/>
      <c r="N207" s="74"/>
      <c r="O207" s="74"/>
      <c r="P207" s="74"/>
      <c r="Q207" s="73" t="s">
        <v>139</v>
      </c>
      <c r="R207" s="88">
        <v>36083</v>
      </c>
      <c r="S207" s="74"/>
      <c r="T207" s="74"/>
    </row>
    <row r="208" spans="1:20" ht="12.75">
      <c r="A208" s="87">
        <v>205</v>
      </c>
      <c r="B208" s="74" t="s">
        <v>422</v>
      </c>
      <c r="C208" s="73" t="s">
        <v>257</v>
      </c>
      <c r="D208" s="74"/>
      <c r="E208" s="74"/>
      <c r="F208" s="74"/>
      <c r="G208" s="74"/>
      <c r="H208" s="73">
        <v>5932950</v>
      </c>
      <c r="I208" s="74"/>
      <c r="J208" s="74"/>
      <c r="K208" s="74"/>
      <c r="L208" s="74"/>
      <c r="M208" s="73"/>
      <c r="N208" s="74"/>
      <c r="O208" s="74"/>
      <c r="P208" s="74"/>
      <c r="Q208" s="73" t="s">
        <v>144</v>
      </c>
      <c r="R208" s="88">
        <v>38292</v>
      </c>
      <c r="S208" s="74"/>
      <c r="T208" s="74"/>
    </row>
    <row r="209" spans="1:20" ht="12.75">
      <c r="A209" s="87">
        <v>206</v>
      </c>
      <c r="B209" s="74" t="s">
        <v>423</v>
      </c>
      <c r="C209" s="73" t="s">
        <v>257</v>
      </c>
      <c r="D209" s="74"/>
      <c r="E209" s="74"/>
      <c r="F209" s="74"/>
      <c r="G209" s="74"/>
      <c r="H209" s="73"/>
      <c r="I209" s="74"/>
      <c r="J209" s="74"/>
      <c r="K209" s="74"/>
      <c r="L209" s="74"/>
      <c r="M209" s="73"/>
      <c r="N209" s="74"/>
      <c r="O209" s="74"/>
      <c r="P209" s="74"/>
      <c r="Q209" s="73" t="s">
        <v>139</v>
      </c>
      <c r="R209" s="88">
        <v>38283</v>
      </c>
      <c r="S209" s="74"/>
      <c r="T209" s="74"/>
    </row>
    <row r="210" spans="1:20" ht="12.75">
      <c r="A210" s="87">
        <v>207</v>
      </c>
      <c r="B210" s="74" t="s">
        <v>424</v>
      </c>
      <c r="C210" s="73" t="s">
        <v>257</v>
      </c>
      <c r="D210" s="74"/>
      <c r="E210" s="74"/>
      <c r="F210" s="74"/>
      <c r="G210" s="74"/>
      <c r="H210" s="73"/>
      <c r="I210" s="74"/>
      <c r="J210" s="74"/>
      <c r="K210" s="74"/>
      <c r="L210" s="74"/>
      <c r="M210" s="73"/>
      <c r="N210" s="74"/>
      <c r="O210" s="74"/>
      <c r="P210" s="74"/>
      <c r="Q210" s="73" t="s">
        <v>139</v>
      </c>
      <c r="R210" s="88">
        <v>31945</v>
      </c>
      <c r="S210" s="74"/>
      <c r="T210" s="74"/>
    </row>
    <row r="211" spans="1:20" ht="12.75">
      <c r="A211" s="87">
        <v>208</v>
      </c>
      <c r="B211" s="74" t="s">
        <v>425</v>
      </c>
      <c r="C211" s="73" t="s">
        <v>257</v>
      </c>
      <c r="D211" s="74"/>
      <c r="E211" s="74"/>
      <c r="F211" s="74"/>
      <c r="G211" s="74"/>
      <c r="H211" s="73"/>
      <c r="I211" s="74"/>
      <c r="J211" s="74"/>
      <c r="K211" s="74"/>
      <c r="L211" s="74"/>
      <c r="M211" s="73"/>
      <c r="N211" s="74"/>
      <c r="O211" s="74"/>
      <c r="P211" s="74"/>
      <c r="Q211" s="73" t="s">
        <v>139</v>
      </c>
      <c r="R211" s="88">
        <v>27853</v>
      </c>
      <c r="S211" s="74"/>
      <c r="T211" s="74"/>
    </row>
    <row r="212" spans="1:20" ht="12.75">
      <c r="A212" s="87">
        <v>209</v>
      </c>
      <c r="B212" s="74" t="s">
        <v>426</v>
      </c>
      <c r="C212" s="73" t="s">
        <v>257</v>
      </c>
      <c r="D212" s="74"/>
      <c r="E212" s="74"/>
      <c r="F212" s="74"/>
      <c r="G212" s="74"/>
      <c r="H212" s="73"/>
      <c r="I212" s="74"/>
      <c r="J212" s="74"/>
      <c r="K212" s="74"/>
      <c r="L212" s="74"/>
      <c r="M212" s="73"/>
      <c r="N212" s="74"/>
      <c r="O212" s="74"/>
      <c r="P212" s="74"/>
      <c r="Q212" s="73" t="s">
        <v>139</v>
      </c>
      <c r="R212" s="88">
        <v>35969</v>
      </c>
      <c r="S212" s="74"/>
      <c r="T212" s="74"/>
    </row>
    <row r="213" spans="1:20" ht="12.75">
      <c r="A213" s="87">
        <v>210</v>
      </c>
      <c r="B213" s="74" t="s">
        <v>427</v>
      </c>
      <c r="C213" s="73" t="s">
        <v>257</v>
      </c>
      <c r="D213" s="74"/>
      <c r="E213" s="74"/>
      <c r="F213" s="74"/>
      <c r="G213" s="74"/>
      <c r="H213" s="73"/>
      <c r="I213" s="74"/>
      <c r="J213" s="74"/>
      <c r="K213" s="74"/>
      <c r="L213" s="74"/>
      <c r="M213" s="73"/>
      <c r="N213" s="74"/>
      <c r="O213" s="74"/>
      <c r="P213" s="74"/>
      <c r="Q213" s="73" t="s">
        <v>139</v>
      </c>
      <c r="R213" s="88">
        <v>27946</v>
      </c>
      <c r="S213" s="74"/>
      <c r="T213" s="74"/>
    </row>
    <row r="214" spans="1:20" ht="12.75">
      <c r="A214" s="87">
        <v>211</v>
      </c>
      <c r="B214" s="74" t="s">
        <v>428</v>
      </c>
      <c r="C214" s="73" t="s">
        <v>257</v>
      </c>
      <c r="D214" s="74"/>
      <c r="E214" s="74"/>
      <c r="F214" s="74"/>
      <c r="G214" s="74"/>
      <c r="H214" s="73"/>
      <c r="I214" s="74"/>
      <c r="J214" s="74"/>
      <c r="K214" s="74"/>
      <c r="L214" s="74"/>
      <c r="M214" s="73"/>
      <c r="N214" s="74"/>
      <c r="O214" s="74"/>
      <c r="P214" s="74"/>
      <c r="Q214" s="73" t="s">
        <v>139</v>
      </c>
      <c r="R214" s="88">
        <v>38235</v>
      </c>
      <c r="S214" s="74"/>
      <c r="T214" s="74"/>
    </row>
    <row r="215" spans="1:20" ht="12.75">
      <c r="A215" s="87">
        <v>212</v>
      </c>
      <c r="B215" s="74" t="s">
        <v>429</v>
      </c>
      <c r="C215" s="73" t="s">
        <v>257</v>
      </c>
      <c r="D215" s="74"/>
      <c r="E215" s="74"/>
      <c r="F215" s="74"/>
      <c r="G215" s="74"/>
      <c r="H215" s="73">
        <v>6738984</v>
      </c>
      <c r="I215" s="74"/>
      <c r="J215" s="74"/>
      <c r="K215" s="74"/>
      <c r="L215" s="74"/>
      <c r="M215" s="73"/>
      <c r="N215" s="74"/>
      <c r="O215" s="74"/>
      <c r="P215" s="74"/>
      <c r="Q215" s="73" t="s">
        <v>139</v>
      </c>
      <c r="R215" s="88">
        <v>38223</v>
      </c>
      <c r="S215" s="74"/>
      <c r="T215" s="74"/>
    </row>
    <row r="216" spans="1:20" ht="12.75">
      <c r="A216" s="87">
        <v>213</v>
      </c>
      <c r="B216" s="74" t="s">
        <v>430</v>
      </c>
      <c r="C216" s="73" t="s">
        <v>257</v>
      </c>
      <c r="D216" s="74"/>
      <c r="E216" s="74"/>
      <c r="F216" s="74"/>
      <c r="G216" s="74"/>
      <c r="H216" s="73">
        <v>5070978</v>
      </c>
      <c r="I216" s="74"/>
      <c r="J216" s="74"/>
      <c r="K216" s="74"/>
      <c r="L216" s="74"/>
      <c r="M216" s="73"/>
      <c r="N216" s="74"/>
      <c r="O216" s="74"/>
      <c r="P216" s="74"/>
      <c r="Q216" s="73" t="s">
        <v>139</v>
      </c>
      <c r="R216" s="88">
        <v>36298</v>
      </c>
      <c r="S216" s="74"/>
      <c r="T216" s="74"/>
    </row>
    <row r="217" spans="1:20" ht="12.75">
      <c r="A217" s="87">
        <v>214</v>
      </c>
      <c r="B217" s="74" t="s">
        <v>431</v>
      </c>
      <c r="C217" s="89" t="s">
        <v>145</v>
      </c>
      <c r="D217" s="74"/>
      <c r="E217" s="74"/>
      <c r="F217" s="74"/>
      <c r="G217" s="74"/>
      <c r="H217" s="73" t="s">
        <v>432</v>
      </c>
      <c r="I217" s="74"/>
      <c r="J217" s="74"/>
      <c r="K217" s="74"/>
      <c r="L217" s="74"/>
      <c r="M217" s="73"/>
      <c r="N217" s="74"/>
      <c r="O217" s="74"/>
      <c r="P217" s="74"/>
      <c r="Q217" s="73" t="s">
        <v>139</v>
      </c>
      <c r="R217" s="88">
        <v>36090</v>
      </c>
      <c r="S217" s="74"/>
      <c r="T217" s="74"/>
    </row>
    <row r="218" spans="1:20" ht="12.75">
      <c r="A218" s="87">
        <v>216</v>
      </c>
      <c r="B218" s="74" t="s">
        <v>433</v>
      </c>
      <c r="C218" s="73" t="s">
        <v>156</v>
      </c>
      <c r="D218" s="74"/>
      <c r="E218" s="74"/>
      <c r="F218" s="74"/>
      <c r="G218" s="74"/>
      <c r="H218" s="73">
        <v>6780529</v>
      </c>
      <c r="I218" s="74"/>
      <c r="J218" s="74"/>
      <c r="K218" s="74"/>
      <c r="L218" s="74"/>
      <c r="M218" s="73">
        <v>4988542109</v>
      </c>
      <c r="N218" s="74"/>
      <c r="O218" s="74"/>
      <c r="P218" s="74"/>
      <c r="Q218" s="73" t="s">
        <v>139</v>
      </c>
      <c r="R218" s="88">
        <v>36777</v>
      </c>
      <c r="S218" s="74"/>
      <c r="T218" s="74"/>
    </row>
    <row r="219" spans="1:20" ht="12.75">
      <c r="A219" s="87">
        <v>217</v>
      </c>
      <c r="B219" s="74" t="s">
        <v>434</v>
      </c>
      <c r="C219" s="73" t="s">
        <v>156</v>
      </c>
      <c r="D219" s="74"/>
      <c r="E219" s="74"/>
      <c r="F219" s="74"/>
      <c r="G219" s="74"/>
      <c r="H219" s="73">
        <v>6822727</v>
      </c>
      <c r="I219" s="74"/>
      <c r="J219" s="74"/>
      <c r="K219" s="74"/>
      <c r="L219" s="74"/>
      <c r="M219" s="73">
        <v>4999147908</v>
      </c>
      <c r="N219" s="74"/>
      <c r="O219" s="74"/>
      <c r="P219" s="74"/>
      <c r="Q219" s="73" t="s">
        <v>144</v>
      </c>
      <c r="R219" s="88">
        <v>39349</v>
      </c>
      <c r="S219" s="74"/>
      <c r="T219" s="74"/>
    </row>
    <row r="220" spans="1:20" ht="12.75">
      <c r="A220" s="87">
        <v>218</v>
      </c>
      <c r="B220" s="74" t="s">
        <v>435</v>
      </c>
      <c r="C220" s="73" t="s">
        <v>156</v>
      </c>
      <c r="D220" s="74"/>
      <c r="E220" s="74"/>
      <c r="F220" s="74"/>
      <c r="G220" s="74"/>
      <c r="H220" s="73">
        <v>6984831</v>
      </c>
      <c r="I220" s="74"/>
      <c r="J220" s="74"/>
      <c r="K220" s="74"/>
      <c r="L220" s="74"/>
      <c r="M220" s="73">
        <v>99694820</v>
      </c>
      <c r="N220" s="74"/>
      <c r="O220" s="74"/>
      <c r="P220" s="74"/>
      <c r="Q220" s="73" t="s">
        <v>139</v>
      </c>
      <c r="R220" s="88">
        <v>38856</v>
      </c>
      <c r="S220" s="74"/>
      <c r="T220" s="74"/>
    </row>
    <row r="221" spans="1:20" ht="12.75">
      <c r="A221" s="87">
        <v>219</v>
      </c>
      <c r="B221" s="74" t="s">
        <v>436</v>
      </c>
      <c r="C221" s="73" t="s">
        <v>156</v>
      </c>
      <c r="D221" s="74"/>
      <c r="E221" s="74"/>
      <c r="F221" s="74"/>
      <c r="G221" s="74"/>
      <c r="H221" s="73">
        <v>4797430</v>
      </c>
      <c r="I221" s="74"/>
      <c r="J221" s="74"/>
      <c r="K221" s="74"/>
      <c r="L221" s="74"/>
      <c r="M221" s="73">
        <v>4999156445</v>
      </c>
      <c r="N221" s="74"/>
      <c r="O221" s="74"/>
      <c r="P221" s="74"/>
      <c r="Q221" s="73" t="s">
        <v>144</v>
      </c>
      <c r="R221" s="88">
        <v>32344</v>
      </c>
      <c r="S221" s="74"/>
      <c r="T221" s="74"/>
    </row>
    <row r="222" spans="1:20" ht="12.75">
      <c r="A222" s="87">
        <v>220</v>
      </c>
      <c r="B222" s="74" t="s">
        <v>437</v>
      </c>
      <c r="C222" s="73" t="s">
        <v>158</v>
      </c>
      <c r="D222" s="74"/>
      <c r="E222" s="74"/>
      <c r="F222" s="74"/>
      <c r="G222" s="74"/>
      <c r="H222" s="73">
        <v>6083969</v>
      </c>
      <c r="I222" s="74"/>
      <c r="J222" s="74"/>
      <c r="K222" s="74"/>
      <c r="L222" s="74"/>
      <c r="M222" s="73"/>
      <c r="N222" s="74"/>
      <c r="O222" s="74"/>
      <c r="P222" s="74"/>
      <c r="Q222" s="73" t="s">
        <v>139</v>
      </c>
      <c r="R222" s="88">
        <v>36216</v>
      </c>
      <c r="S222" s="74"/>
      <c r="T222" s="74"/>
    </row>
    <row r="223" spans="1:20" ht="12.75">
      <c r="A223" s="87">
        <v>221</v>
      </c>
      <c r="B223" s="74" t="s">
        <v>438</v>
      </c>
      <c r="C223" s="73" t="s">
        <v>158</v>
      </c>
      <c r="D223" s="74"/>
      <c r="E223" s="74"/>
      <c r="F223" s="74"/>
      <c r="G223" s="74"/>
      <c r="H223" s="73">
        <v>6083972</v>
      </c>
      <c r="I223" s="74"/>
      <c r="J223" s="74"/>
      <c r="K223" s="74"/>
      <c r="L223" s="74"/>
      <c r="M223" s="73"/>
      <c r="N223" s="74"/>
      <c r="O223" s="74"/>
      <c r="P223" s="74"/>
      <c r="Q223" s="73" t="s">
        <v>139</v>
      </c>
      <c r="R223" s="88">
        <v>36635</v>
      </c>
      <c r="S223" s="74"/>
      <c r="T223" s="74"/>
    </row>
    <row r="224" spans="1:20" ht="12.75">
      <c r="A224" s="87">
        <v>222</v>
      </c>
      <c r="B224" s="74" t="s">
        <v>439</v>
      </c>
      <c r="C224" s="73" t="s">
        <v>368</v>
      </c>
      <c r="D224" s="74"/>
      <c r="E224" s="74"/>
      <c r="F224" s="74"/>
      <c r="G224" s="74"/>
      <c r="H224" s="73">
        <v>6402841</v>
      </c>
      <c r="I224" s="74"/>
      <c r="J224" s="74"/>
      <c r="K224" s="74"/>
      <c r="L224" s="74"/>
      <c r="M224" s="73">
        <v>4784562190</v>
      </c>
      <c r="N224" s="74"/>
      <c r="O224" s="74"/>
      <c r="P224" s="74"/>
      <c r="Q224" s="73" t="s">
        <v>139</v>
      </c>
      <c r="R224" s="88">
        <v>36636</v>
      </c>
      <c r="S224" s="74"/>
      <c r="T224" s="74"/>
    </row>
    <row r="225" spans="1:20" ht="12.75">
      <c r="A225" s="87">
        <v>223</v>
      </c>
      <c r="B225" s="74" t="s">
        <v>440</v>
      </c>
      <c r="C225" s="73" t="s">
        <v>368</v>
      </c>
      <c r="D225" s="74"/>
      <c r="E225" s="74"/>
      <c r="F225" s="74"/>
      <c r="G225" s="74"/>
      <c r="H225" s="73">
        <v>6092071</v>
      </c>
      <c r="I225" s="74"/>
      <c r="J225" s="74"/>
      <c r="K225" s="74"/>
      <c r="L225" s="74"/>
      <c r="M225" s="73">
        <v>4784562190</v>
      </c>
      <c r="N225" s="74"/>
      <c r="O225" s="74"/>
      <c r="P225" s="74"/>
      <c r="Q225" s="73" t="s">
        <v>139</v>
      </c>
      <c r="R225" s="88">
        <v>38560</v>
      </c>
      <c r="S225" s="74"/>
      <c r="T225" s="74"/>
    </row>
    <row r="226" spans="1:20" ht="12.75">
      <c r="A226" s="87">
        <v>224</v>
      </c>
      <c r="B226" s="74" t="s">
        <v>441</v>
      </c>
      <c r="C226" s="73" t="s">
        <v>368</v>
      </c>
      <c r="D226" s="74"/>
      <c r="E226" s="74"/>
      <c r="F226" s="74"/>
      <c r="G226" s="74"/>
      <c r="H226" s="73">
        <v>6739807</v>
      </c>
      <c r="I226" s="74"/>
      <c r="J226" s="74"/>
      <c r="K226" s="74"/>
      <c r="L226" s="74"/>
      <c r="M226" s="73">
        <v>4784562190</v>
      </c>
      <c r="N226" s="74"/>
      <c r="O226" s="74"/>
      <c r="P226" s="74"/>
      <c r="Q226" s="73" t="s">
        <v>139</v>
      </c>
      <c r="R226" s="88">
        <v>37867</v>
      </c>
      <c r="S226" s="74"/>
      <c r="T226" s="74"/>
    </row>
    <row r="227" spans="1:20" ht="12.75">
      <c r="A227" s="87">
        <v>225</v>
      </c>
      <c r="B227" s="74" t="s">
        <v>442</v>
      </c>
      <c r="C227" s="73" t="s">
        <v>368</v>
      </c>
      <c r="D227" s="74"/>
      <c r="E227" s="74"/>
      <c r="F227" s="74"/>
      <c r="G227" s="74"/>
      <c r="H227" s="73">
        <v>2243052</v>
      </c>
      <c r="I227" s="74"/>
      <c r="J227" s="74"/>
      <c r="K227" s="74"/>
      <c r="L227" s="74"/>
      <c r="M227" s="73">
        <v>4784562190</v>
      </c>
      <c r="N227" s="74"/>
      <c r="O227" s="74"/>
      <c r="P227" s="74"/>
      <c r="Q227" s="73" t="s">
        <v>139</v>
      </c>
      <c r="R227" s="88">
        <v>26716</v>
      </c>
      <c r="S227" s="74"/>
      <c r="T227" s="74"/>
    </row>
    <row r="228" spans="1:20" ht="12.75">
      <c r="A228" s="87">
        <v>215</v>
      </c>
      <c r="B228" s="74" t="s">
        <v>443</v>
      </c>
      <c r="C228" s="73" t="s">
        <v>368</v>
      </c>
      <c r="D228" s="74"/>
      <c r="E228" s="74"/>
      <c r="F228" s="74"/>
      <c r="G228" s="74"/>
      <c r="H228" s="73">
        <v>3557002</v>
      </c>
      <c r="I228" s="74"/>
      <c r="J228" s="74"/>
      <c r="K228" s="74"/>
      <c r="L228" s="74"/>
      <c r="M228" s="73">
        <v>4784562190</v>
      </c>
      <c r="N228" s="74"/>
      <c r="O228" s="74"/>
      <c r="P228" s="74"/>
      <c r="Q228" s="73" t="s">
        <v>139</v>
      </c>
      <c r="R228" s="88">
        <v>28934</v>
      </c>
      <c r="S228" s="74"/>
      <c r="T228" s="74"/>
    </row>
    <row r="229" spans="1:20" ht="12.75">
      <c r="A229" s="87">
        <v>226</v>
      </c>
      <c r="B229" s="74" t="s">
        <v>444</v>
      </c>
      <c r="C229" s="73" t="s">
        <v>368</v>
      </c>
      <c r="D229" s="74"/>
      <c r="E229" s="74"/>
      <c r="F229" s="74"/>
      <c r="G229" s="74"/>
      <c r="H229" s="73">
        <v>3685124</v>
      </c>
      <c r="I229" s="74"/>
      <c r="J229" s="74"/>
      <c r="K229" s="74"/>
      <c r="L229" s="74"/>
      <c r="M229" s="73">
        <v>4784562190</v>
      </c>
      <c r="N229" s="74"/>
      <c r="O229" s="74"/>
      <c r="P229" s="74"/>
      <c r="Q229" s="73" t="s">
        <v>139</v>
      </c>
      <c r="R229" s="88">
        <v>29987</v>
      </c>
      <c r="S229" s="74"/>
      <c r="T229" s="74"/>
    </row>
    <row r="230" spans="1:20" ht="12.75">
      <c r="A230" s="87">
        <v>227</v>
      </c>
      <c r="B230" s="74" t="s">
        <v>399</v>
      </c>
      <c r="C230" s="73" t="s">
        <v>217</v>
      </c>
      <c r="D230" s="74"/>
      <c r="E230" s="74"/>
      <c r="F230" s="74"/>
      <c r="G230" s="74"/>
      <c r="H230" s="73" t="s">
        <v>168</v>
      </c>
      <c r="I230" s="74"/>
      <c r="J230" s="74"/>
      <c r="K230" s="74"/>
      <c r="L230" s="74"/>
      <c r="M230" s="73"/>
      <c r="N230" s="74"/>
      <c r="O230" s="74"/>
      <c r="P230" s="74"/>
      <c r="Q230" s="73" t="s">
        <v>139</v>
      </c>
      <c r="R230" s="88">
        <v>37409</v>
      </c>
      <c r="S230" s="74"/>
      <c r="T230" s="74"/>
    </row>
    <row r="231" spans="1:20" ht="12.75">
      <c r="A231" s="87">
        <v>228</v>
      </c>
      <c r="B231" s="74" t="s">
        <v>400</v>
      </c>
      <c r="C231" s="73" t="s">
        <v>217</v>
      </c>
      <c r="D231" s="74"/>
      <c r="E231" s="74"/>
      <c r="F231" s="74"/>
      <c r="G231" s="74"/>
      <c r="H231" s="73">
        <v>6727709</v>
      </c>
      <c r="I231" s="74"/>
      <c r="J231" s="74"/>
      <c r="K231" s="74"/>
      <c r="L231" s="74"/>
      <c r="M231" s="73"/>
      <c r="N231" s="74"/>
      <c r="O231" s="74"/>
      <c r="P231" s="74"/>
      <c r="Q231" s="73" t="s">
        <v>139</v>
      </c>
      <c r="R231" s="88">
        <v>36776</v>
      </c>
      <c r="S231" s="74"/>
      <c r="T231" s="74"/>
    </row>
    <row r="232" spans="1:20" ht="12.75">
      <c r="A232" s="87">
        <v>229</v>
      </c>
      <c r="B232" s="74" t="s">
        <v>401</v>
      </c>
      <c r="C232" s="73" t="s">
        <v>217</v>
      </c>
      <c r="D232" s="74"/>
      <c r="E232" s="74"/>
      <c r="F232" s="74"/>
      <c r="G232" s="74"/>
      <c r="H232" s="73">
        <v>5368020</v>
      </c>
      <c r="I232" s="74"/>
      <c r="J232" s="74"/>
      <c r="K232" s="74"/>
      <c r="L232" s="74"/>
      <c r="M232" s="73" t="s">
        <v>402</v>
      </c>
      <c r="N232" s="74"/>
      <c r="O232" s="74"/>
      <c r="P232" s="74"/>
      <c r="Q232" s="73" t="s">
        <v>139</v>
      </c>
      <c r="R232" s="88">
        <v>35922</v>
      </c>
      <c r="S232" s="74"/>
      <c r="T232" s="74"/>
    </row>
  </sheetData>
  <sheetProtection/>
  <autoFilter ref="A1:W124"/>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62"/>
  <sheetViews>
    <sheetView zoomScalePageLayoutView="0" workbookViewId="0" topLeftCell="A1">
      <selection activeCell="D6" sqref="D6"/>
    </sheetView>
  </sheetViews>
  <sheetFormatPr defaultColWidth="9.140625" defaultRowHeight="12.75"/>
  <cols>
    <col min="1" max="1" width="9.140625" style="54" customWidth="1"/>
    <col min="2" max="2" width="32.28125" style="54" customWidth="1"/>
    <col min="3" max="16" width="9.140625" style="54" customWidth="1"/>
    <col min="17" max="17" width="10.140625" style="64" bestFit="1" customWidth="1"/>
    <col min="18" max="18" width="10.140625" style="54" bestFit="1" customWidth="1"/>
    <col min="19" max="25" width="9.140625" style="54" customWidth="1"/>
    <col min="26" max="16384" width="9.140625" style="54" customWidth="1"/>
  </cols>
  <sheetData>
    <row r="1" spans="1:26" ht="12.75">
      <c r="A1" s="53" t="s">
        <v>116</v>
      </c>
      <c r="B1" s="53" t="s">
        <v>117</v>
      </c>
      <c r="C1" s="53" t="s">
        <v>135</v>
      </c>
      <c r="D1" s="53" t="s">
        <v>118</v>
      </c>
      <c r="E1" s="53" t="s">
        <v>119</v>
      </c>
      <c r="F1" s="53" t="s">
        <v>120</v>
      </c>
      <c r="G1" s="53" t="s">
        <v>121</v>
      </c>
      <c r="H1" s="53" t="s">
        <v>122</v>
      </c>
      <c r="I1" s="53" t="s">
        <v>123</v>
      </c>
      <c r="J1" s="53" t="s">
        <v>124</v>
      </c>
      <c r="K1" s="53" t="s">
        <v>125</v>
      </c>
      <c r="L1" s="53" t="s">
        <v>126</v>
      </c>
      <c r="M1" s="53" t="s">
        <v>127</v>
      </c>
      <c r="N1" s="53" t="s">
        <v>128</v>
      </c>
      <c r="O1" s="53" t="s">
        <v>129</v>
      </c>
      <c r="P1" s="53" t="s">
        <v>130</v>
      </c>
      <c r="Q1" s="53" t="s">
        <v>131</v>
      </c>
      <c r="R1" s="60" t="s">
        <v>132</v>
      </c>
      <c r="S1" s="53" t="s">
        <v>133</v>
      </c>
      <c r="T1" s="53" t="s">
        <v>134</v>
      </c>
      <c r="U1" s="53" t="s">
        <v>136</v>
      </c>
      <c r="V1" s="53" t="s">
        <v>137</v>
      </c>
      <c r="W1" s="53" t="s">
        <v>138</v>
      </c>
      <c r="X1" s="53" t="s">
        <v>301</v>
      </c>
      <c r="Y1" s="53" t="s">
        <v>302</v>
      </c>
      <c r="Z1" s="53" t="s">
        <v>303</v>
      </c>
    </row>
    <row r="2" spans="1:26" ht="12.75">
      <c r="A2" s="55">
        <f>Simples!B10</f>
        <v>0</v>
      </c>
      <c r="B2" s="56" t="e">
        <f>VLOOKUP(VALUE($A2),Federados!$A$2:$W$601,COLUMN(),FALSE)</f>
        <v>#N/A</v>
      </c>
      <c r="C2" s="56" t="e">
        <f>IF(VLOOKUP(VALUE($A2),Federados!$A$2:$W$601,COLUMN(),FALSE)=0,"",VLOOKUP(VALUE($A2),Federados!$A$2:$W$601,COLUMN(),FALSE))</f>
        <v>#N/A</v>
      </c>
      <c r="D2" s="56" t="e">
        <f>IF(VLOOKUP(VALUE($A2),Federados!$A$2:$W$601,COLUMN(),FALSE)=0,"",VLOOKUP(VALUE($A2),Federados!$A$2:$W$601,COLUMN(),FALSE))</f>
        <v>#N/A</v>
      </c>
      <c r="E2" s="56" t="e">
        <f>IF(VLOOKUP(VALUE($A2),Federados!$A$2:$W$601,COLUMN(),FALSE)=0,"",VLOOKUP(VALUE($A2),Federados!$A$2:$W$601,COLUMN(),FALSE))</f>
        <v>#N/A</v>
      </c>
      <c r="F2" s="56" t="e">
        <f>IF(VLOOKUP(VALUE($A2),Federados!$A$2:$W$601,COLUMN(),FALSE)=0,"",VLOOKUP(VALUE($A2),Federados!$A$2:$W$601,COLUMN(),FALSE))</f>
        <v>#N/A</v>
      </c>
      <c r="G2" s="56" t="e">
        <f>IF(VLOOKUP(VALUE($A2),Federados!$A$2:$W$601,COLUMN(),FALSE)=0,"",VLOOKUP(VALUE($A2),Federados!$A$2:$W$601,COLUMN(),FALSE))</f>
        <v>#N/A</v>
      </c>
      <c r="H2" s="56" t="e">
        <f>IF(VLOOKUP(VALUE($A2),Federados!$A$2:$W$601,COLUMN(),FALSE)=0,"",VLOOKUP(VALUE($A2),Federados!$A$2:$W$601,COLUMN(),FALSE))</f>
        <v>#N/A</v>
      </c>
      <c r="I2" s="56" t="e">
        <f>IF(VLOOKUP(VALUE($A2),Federados!$A$2:$W$601,COLUMN(),FALSE)=0,"",VLOOKUP(VALUE($A2),Federados!$A$2:$W$601,COLUMN(),FALSE))</f>
        <v>#N/A</v>
      </c>
      <c r="J2" s="56" t="e">
        <f>IF(VLOOKUP(VALUE($A2),Federados!$A$2:$W$601,COLUMN(),FALSE)=0,"",VLOOKUP(VALUE($A2),Federados!$A$2:$W$601,COLUMN(),FALSE))</f>
        <v>#N/A</v>
      </c>
      <c r="K2" s="56" t="e">
        <f>IF(VLOOKUP(VALUE($A2),Federados!$A$2:$W$601,COLUMN(),FALSE)=0,"",VLOOKUP(VALUE($A2),Federados!$A$2:$W$601,COLUMN(),FALSE))</f>
        <v>#N/A</v>
      </c>
      <c r="L2" s="56" t="e">
        <f>IF(VLOOKUP(VALUE($A2),Federados!$A$2:$W$601,COLUMN(),FALSE)=0,"",VLOOKUP(VALUE($A2),Federados!$A$2:$W$601,COLUMN(),FALSE))</f>
        <v>#N/A</v>
      </c>
      <c r="M2" s="56" t="e">
        <f>IF(VLOOKUP(VALUE($A2),Federados!$A$2:$W$601,COLUMN(),FALSE)=0,"",VLOOKUP(VALUE($A2),Federados!$A$2:$W$601,COLUMN(),FALSE))</f>
        <v>#N/A</v>
      </c>
      <c r="N2" s="56" t="e">
        <f>IF(VLOOKUP(VALUE($A2),Federados!$A$2:$W$601,COLUMN(),FALSE)=0,"",VLOOKUP(VALUE($A2),Federados!$A$2:$W$601,COLUMN(),FALSE))</f>
        <v>#N/A</v>
      </c>
      <c r="O2" s="56" t="e">
        <f>IF(VLOOKUP(VALUE($A2),Federados!$A$2:$W$601,COLUMN(),FALSE)=0,"",VLOOKUP(VALUE($A2),Federados!$A$2:$W$601,COLUMN(),FALSE))</f>
        <v>#N/A</v>
      </c>
      <c r="P2" s="56" t="e">
        <f>IF(VLOOKUP(VALUE($A2),Federados!$A$2:$W$601,COLUMN(),FALSE)=0,"",VLOOKUP(VALUE($A2),Federados!$A$2:$W$601,COLUMN(),FALSE))</f>
        <v>#N/A</v>
      </c>
      <c r="Q2" s="61" t="e">
        <f>IF(VLOOKUP(VALUE($A2),Federados!$A$2:$W$601,COLUMN(),FALSE)=0,"",VLOOKUP(VALUE($A2),Federados!$A$2:$W$601,COLUMN(),FALSE))</f>
        <v>#N/A</v>
      </c>
      <c r="R2" s="61" t="e">
        <f>IF(VLOOKUP(VALUE($A2),Federados!$A$2:$W$601,COLUMN(),FALSE)=0,"",VLOOKUP(VALUE($A2),Federados!$A$2:$W$601,COLUMN(),FALSE))</f>
        <v>#N/A</v>
      </c>
      <c r="S2" s="56" t="e">
        <f>IF(VLOOKUP(VALUE($A2),Federados!$A$2:$W$601,COLUMN(),FALSE)=0,"",VLOOKUP(VALUE($A2),Federados!$A$2:$W$601,COLUMN(),FALSE))</f>
        <v>#N/A</v>
      </c>
      <c r="T2" s="56" t="e">
        <f>IF(VLOOKUP(VALUE($A2),Federados!$A$2:$W$601,COLUMN(),FALSE)=0,"",VLOOKUP(VALUE($A2),Federados!$A$2:$W$601,COLUMN(),FALSE))</f>
        <v>#N/A</v>
      </c>
      <c r="U2" s="56" t="e">
        <f>IF(VLOOKUP(VALUE($A2),Federados!$A$2:$W$601,COLUMN(),FALSE)=0,"",VLOOKUP(VALUE($A2),Federados!$A$2:$W$601,COLUMN(),FALSE))</f>
        <v>#N/A</v>
      </c>
      <c r="V2" s="56" t="e">
        <f>IF(VLOOKUP(VALUE($A2),Federados!$A$2:$W$601,COLUMN(),FALSE)=0,"",VLOOKUP(VALUE($A2),Federados!$A$2:$W$601,COLUMN(),FALSE))</f>
        <v>#N/A</v>
      </c>
      <c r="W2" s="56" t="e">
        <f>IF(VLOOKUP(VALUE($A2),Federados!$A$2:$W$601,COLUMN(),FALSE)=0,"",VLOOKUP(VALUE($A2),Federados!$A$2:$W$601,COLUMN(),FALSE))</f>
        <v>#N/A</v>
      </c>
      <c r="X2" s="56">
        <f>IF($A2&lt;&gt;0,Simples!G10,"")</f>
      </c>
      <c r="Y2" s="56">
        <f>IF($A2&lt;&gt;0,Simples!H10,"")</f>
      </c>
      <c r="Z2" s="56"/>
    </row>
    <row r="3" spans="1:26" ht="12.75">
      <c r="A3" s="55">
        <f>Simples!B11</f>
        <v>0</v>
      </c>
      <c r="B3" s="56" t="e">
        <f>VLOOKUP(VALUE($A3),Federados!$A$2:$W$601,COLUMN(),FALSE)</f>
        <v>#N/A</v>
      </c>
      <c r="C3" s="56" t="e">
        <f>IF(VLOOKUP(VALUE($A3),Federados!$A$2:$W$601,COLUMN(),FALSE)=0,"",VLOOKUP(VALUE($A3),Federados!$A$2:$W$601,COLUMN(),FALSE))</f>
        <v>#N/A</v>
      </c>
      <c r="D3" s="56" t="e">
        <f>IF(VLOOKUP(VALUE($A3),Federados!$A$2:$W$601,COLUMN(),FALSE)=0,"",VLOOKUP(VALUE($A3),Federados!$A$2:$W$601,COLUMN(),FALSE))</f>
        <v>#N/A</v>
      </c>
      <c r="E3" s="56" t="e">
        <f>IF(VLOOKUP(VALUE($A3),Federados!$A$2:$W$601,COLUMN(),FALSE)=0,"",VLOOKUP(VALUE($A3),Federados!$A$2:$W$601,COLUMN(),FALSE))</f>
        <v>#N/A</v>
      </c>
      <c r="F3" s="56" t="e">
        <f>IF(VLOOKUP(VALUE($A3),Federados!$A$2:$W$601,COLUMN(),FALSE)=0,"",VLOOKUP(VALUE($A3),Federados!$A$2:$W$601,COLUMN(),FALSE))</f>
        <v>#N/A</v>
      </c>
      <c r="G3" s="56" t="e">
        <f>IF(VLOOKUP(VALUE($A3),Federados!$A$2:$W$601,COLUMN(),FALSE)=0,"",VLOOKUP(VALUE($A3),Federados!$A$2:$W$601,COLUMN(),FALSE))</f>
        <v>#N/A</v>
      </c>
      <c r="H3" s="56" t="e">
        <f>IF(VLOOKUP(VALUE($A3),Federados!$A$2:$W$601,COLUMN(),FALSE)=0,"",VLOOKUP(VALUE($A3),Federados!$A$2:$W$601,COLUMN(),FALSE))</f>
        <v>#N/A</v>
      </c>
      <c r="I3" s="56" t="e">
        <f>IF(VLOOKUP(VALUE($A3),Federados!$A$2:$W$601,COLUMN(),FALSE)=0,"",VLOOKUP(VALUE($A3),Federados!$A$2:$W$601,COLUMN(),FALSE))</f>
        <v>#N/A</v>
      </c>
      <c r="J3" s="56" t="e">
        <f>IF(VLOOKUP(VALUE($A3),Federados!$A$2:$W$601,COLUMN(),FALSE)=0,"",VLOOKUP(VALUE($A3),Federados!$A$2:$W$601,COLUMN(),FALSE))</f>
        <v>#N/A</v>
      </c>
      <c r="K3" s="56" t="e">
        <f>IF(VLOOKUP(VALUE($A3),Federados!$A$2:$W$601,COLUMN(),FALSE)=0,"",VLOOKUP(VALUE($A3),Federados!$A$2:$W$601,COLUMN(),FALSE))</f>
        <v>#N/A</v>
      </c>
      <c r="L3" s="56" t="e">
        <f>IF(VLOOKUP(VALUE($A3),Federados!$A$2:$W$601,COLUMN(),FALSE)=0,"",VLOOKUP(VALUE($A3),Federados!$A$2:$W$601,COLUMN(),FALSE))</f>
        <v>#N/A</v>
      </c>
      <c r="M3" s="56" t="e">
        <f>IF(VLOOKUP(VALUE($A3),Federados!$A$2:$W$601,COLUMN(),FALSE)=0,"",VLOOKUP(VALUE($A3),Federados!$A$2:$W$601,COLUMN(),FALSE))</f>
        <v>#N/A</v>
      </c>
      <c r="N3" s="56" t="e">
        <f>IF(VLOOKUP(VALUE($A3),Federados!$A$2:$W$601,COLUMN(),FALSE)=0,"",VLOOKUP(VALUE($A3),Federados!$A$2:$W$601,COLUMN(),FALSE))</f>
        <v>#N/A</v>
      </c>
      <c r="O3" s="56" t="e">
        <f>IF(VLOOKUP(VALUE($A3),Federados!$A$2:$W$601,COLUMN(),FALSE)=0,"",VLOOKUP(VALUE($A3),Federados!$A$2:$W$601,COLUMN(),FALSE))</f>
        <v>#N/A</v>
      </c>
      <c r="P3" s="56" t="e">
        <f>IF(VLOOKUP(VALUE($A3),Federados!$A$2:$W$601,COLUMN(),FALSE)=0,"",VLOOKUP(VALUE($A3),Federados!$A$2:$W$601,COLUMN(),FALSE))</f>
        <v>#N/A</v>
      </c>
      <c r="Q3" s="61" t="e">
        <f>IF(VLOOKUP(VALUE($A3),Federados!$A$2:$W$601,COLUMN(),FALSE)=0,"",VLOOKUP(VALUE($A3),Federados!$A$2:$W$601,COLUMN(),FALSE))</f>
        <v>#N/A</v>
      </c>
      <c r="R3" s="61" t="e">
        <f>IF(VLOOKUP(VALUE($A3),Federados!$A$2:$W$601,COLUMN(),FALSE)=0,"",VLOOKUP(VALUE($A3),Federados!$A$2:$W$601,COLUMN(),FALSE))</f>
        <v>#N/A</v>
      </c>
      <c r="S3" s="56" t="e">
        <f>IF(VLOOKUP(VALUE($A3),Federados!$A$2:$W$601,COLUMN(),FALSE)=0,"",VLOOKUP(VALUE($A3),Federados!$A$2:$W$601,COLUMN(),FALSE))</f>
        <v>#N/A</v>
      </c>
      <c r="T3" s="56" t="e">
        <f>IF(VLOOKUP(VALUE($A3),Federados!$A$2:$W$601,COLUMN(),FALSE)=0,"",VLOOKUP(VALUE($A3),Federados!$A$2:$W$601,COLUMN(),FALSE))</f>
        <v>#N/A</v>
      </c>
      <c r="U3" s="56" t="e">
        <f>IF(VLOOKUP(VALUE($A3),Federados!$A$2:$W$601,COLUMN(),FALSE)=0,"",VLOOKUP(VALUE($A3),Federados!$A$2:$W$601,COLUMN(),FALSE))</f>
        <v>#N/A</v>
      </c>
      <c r="V3" s="56" t="e">
        <f>IF(VLOOKUP(VALUE($A3),Federados!$A$2:$W$601,COLUMN(),FALSE)=0,"",VLOOKUP(VALUE($A3),Federados!$A$2:$W$601,COLUMN(),FALSE))</f>
        <v>#N/A</v>
      </c>
      <c r="W3" s="56" t="e">
        <f>IF(VLOOKUP(VALUE($A3),Federados!$A$2:$W$601,COLUMN(),FALSE)=0,"",VLOOKUP(VALUE($A3),Federados!$A$2:$W$601,COLUMN(),FALSE))</f>
        <v>#N/A</v>
      </c>
      <c r="X3" s="56">
        <f>IF($A3&lt;&gt;0,Simples!G11,"")</f>
      </c>
      <c r="Y3" s="56">
        <f>IF($A3&lt;&gt;0,Simples!H11,"")</f>
      </c>
      <c r="Z3" s="56"/>
    </row>
    <row r="4" spans="1:26" ht="12.75">
      <c r="A4" s="55">
        <f>Simples!B12</f>
        <v>0</v>
      </c>
      <c r="B4" s="56" t="e">
        <f>VLOOKUP(VALUE($A4),Federados!$A$2:$W$601,COLUMN(),FALSE)</f>
        <v>#N/A</v>
      </c>
      <c r="C4" s="56" t="e">
        <f>IF(VLOOKUP(VALUE($A4),Federados!$A$2:$W$601,COLUMN(),FALSE)=0,"",VLOOKUP(VALUE($A4),Federados!$A$2:$W$601,COLUMN(),FALSE))</f>
        <v>#N/A</v>
      </c>
      <c r="D4" s="56" t="e">
        <f>IF(VLOOKUP(VALUE($A4),Federados!$A$2:$W$601,COLUMN(),FALSE)=0,"",VLOOKUP(VALUE($A4),Federados!$A$2:$W$601,COLUMN(),FALSE))</f>
        <v>#N/A</v>
      </c>
      <c r="E4" s="56" t="e">
        <f>IF(VLOOKUP(VALUE($A4),Federados!$A$2:$W$601,COLUMN(),FALSE)=0,"",VLOOKUP(VALUE($A4),Federados!$A$2:$W$601,COLUMN(),FALSE))</f>
        <v>#N/A</v>
      </c>
      <c r="F4" s="56" t="e">
        <f>IF(VLOOKUP(VALUE($A4),Federados!$A$2:$W$601,COLUMN(),FALSE)=0,"",VLOOKUP(VALUE($A4),Federados!$A$2:$W$601,COLUMN(),FALSE))</f>
        <v>#N/A</v>
      </c>
      <c r="G4" s="56" t="e">
        <f>IF(VLOOKUP(VALUE($A4),Federados!$A$2:$W$601,COLUMN(),FALSE)=0,"",VLOOKUP(VALUE($A4),Federados!$A$2:$W$601,COLUMN(),FALSE))</f>
        <v>#N/A</v>
      </c>
      <c r="H4" s="56" t="e">
        <f>IF(VLOOKUP(VALUE($A4),Federados!$A$2:$W$601,COLUMN(),FALSE)=0,"",VLOOKUP(VALUE($A4),Federados!$A$2:$W$601,COLUMN(),FALSE))</f>
        <v>#N/A</v>
      </c>
      <c r="I4" s="56" t="e">
        <f>IF(VLOOKUP(VALUE($A4),Federados!$A$2:$W$601,COLUMN(),FALSE)=0,"",VLOOKUP(VALUE($A4),Federados!$A$2:$W$601,COLUMN(),FALSE))</f>
        <v>#N/A</v>
      </c>
      <c r="J4" s="56" t="e">
        <f>IF(VLOOKUP(VALUE($A4),Federados!$A$2:$W$601,COLUMN(),FALSE)=0,"",VLOOKUP(VALUE($A4),Federados!$A$2:$W$601,COLUMN(),FALSE))</f>
        <v>#N/A</v>
      </c>
      <c r="K4" s="56" t="e">
        <f>IF(VLOOKUP(VALUE($A4),Federados!$A$2:$W$601,COLUMN(),FALSE)=0,"",VLOOKUP(VALUE($A4),Federados!$A$2:$W$601,COLUMN(),FALSE))</f>
        <v>#N/A</v>
      </c>
      <c r="L4" s="56" t="e">
        <f>IF(VLOOKUP(VALUE($A4),Federados!$A$2:$W$601,COLUMN(),FALSE)=0,"",VLOOKUP(VALUE($A4),Federados!$A$2:$W$601,COLUMN(),FALSE))</f>
        <v>#N/A</v>
      </c>
      <c r="M4" s="56" t="e">
        <f>IF(VLOOKUP(VALUE($A4),Federados!$A$2:$W$601,COLUMN(),FALSE)=0,"",VLOOKUP(VALUE($A4),Federados!$A$2:$W$601,COLUMN(),FALSE))</f>
        <v>#N/A</v>
      </c>
      <c r="N4" s="56" t="e">
        <f>IF(VLOOKUP(VALUE($A4),Federados!$A$2:$W$601,COLUMN(),FALSE)=0,"",VLOOKUP(VALUE($A4),Federados!$A$2:$W$601,COLUMN(),FALSE))</f>
        <v>#N/A</v>
      </c>
      <c r="O4" s="56" t="e">
        <f>IF(VLOOKUP(VALUE($A4),Federados!$A$2:$W$601,COLUMN(),FALSE)=0,"",VLOOKUP(VALUE($A4),Federados!$A$2:$W$601,COLUMN(),FALSE))</f>
        <v>#N/A</v>
      </c>
      <c r="P4" s="56" t="e">
        <f>IF(VLOOKUP(VALUE($A4),Federados!$A$2:$W$601,COLUMN(),FALSE)=0,"",VLOOKUP(VALUE($A4),Federados!$A$2:$W$601,COLUMN(),FALSE))</f>
        <v>#N/A</v>
      </c>
      <c r="Q4" s="61" t="e">
        <f>IF(VLOOKUP(VALUE($A4),Federados!$A$2:$W$601,COLUMN(),FALSE)=0,"",VLOOKUP(VALUE($A4),Federados!$A$2:$W$601,COLUMN(),FALSE))</f>
        <v>#N/A</v>
      </c>
      <c r="R4" s="61" t="e">
        <f>IF(VLOOKUP(VALUE($A4),Federados!$A$2:$W$601,COLUMN(),FALSE)=0,"",VLOOKUP(VALUE($A4),Federados!$A$2:$W$601,COLUMN(),FALSE))</f>
        <v>#N/A</v>
      </c>
      <c r="S4" s="56" t="e">
        <f>IF(VLOOKUP(VALUE($A4),Federados!$A$2:$W$601,COLUMN(),FALSE)=0,"",VLOOKUP(VALUE($A4),Federados!$A$2:$W$601,COLUMN(),FALSE))</f>
        <v>#N/A</v>
      </c>
      <c r="T4" s="56" t="e">
        <f>IF(VLOOKUP(VALUE($A4),Federados!$A$2:$W$601,COLUMN(),FALSE)=0,"",VLOOKUP(VALUE($A4),Federados!$A$2:$W$601,COLUMN(),FALSE))</f>
        <v>#N/A</v>
      </c>
      <c r="U4" s="56" t="e">
        <f>IF(VLOOKUP(VALUE($A4),Federados!$A$2:$W$601,COLUMN(),FALSE)=0,"",VLOOKUP(VALUE($A4),Federados!$A$2:$W$601,COLUMN(),FALSE))</f>
        <v>#N/A</v>
      </c>
      <c r="V4" s="56" t="e">
        <f>IF(VLOOKUP(VALUE($A4),Federados!$A$2:$W$601,COLUMN(),FALSE)=0,"",VLOOKUP(VALUE($A4),Federados!$A$2:$W$601,COLUMN(),FALSE))</f>
        <v>#N/A</v>
      </c>
      <c r="W4" s="56" t="e">
        <f>IF(VLOOKUP(VALUE($A4),Federados!$A$2:$W$601,COLUMN(),FALSE)=0,"",VLOOKUP(VALUE($A4),Federados!$A$2:$W$601,COLUMN(),FALSE))</f>
        <v>#N/A</v>
      </c>
      <c r="X4" s="56">
        <f>IF($A4&lt;&gt;0,Simples!G12,"")</f>
      </c>
      <c r="Y4" s="56">
        <f>IF($A4&lt;&gt;0,Simples!H12,"")</f>
      </c>
      <c r="Z4" s="56"/>
    </row>
    <row r="5" spans="1:26" ht="12.75">
      <c r="A5" s="55">
        <f>Simples!B13</f>
        <v>0</v>
      </c>
      <c r="B5" s="56" t="e">
        <f>VLOOKUP(VALUE($A5),Federados!$A$2:$W$601,COLUMN(),FALSE)</f>
        <v>#N/A</v>
      </c>
      <c r="C5" s="56" t="e">
        <f>IF(VLOOKUP(VALUE($A5),Federados!$A$2:$W$601,COLUMN(),FALSE)=0,"",VLOOKUP(VALUE($A5),Federados!$A$2:$W$601,COLUMN(),FALSE))</f>
        <v>#N/A</v>
      </c>
      <c r="D5" s="56" t="e">
        <f>IF(VLOOKUP(VALUE($A5),Federados!$A$2:$W$601,COLUMN(),FALSE)=0,"",VLOOKUP(VALUE($A5),Federados!$A$2:$W$601,COLUMN(),FALSE))</f>
        <v>#N/A</v>
      </c>
      <c r="E5" s="56" t="e">
        <f>IF(VLOOKUP(VALUE($A5),Federados!$A$2:$W$601,COLUMN(),FALSE)=0,"",VLOOKUP(VALUE($A5),Federados!$A$2:$W$601,COLUMN(),FALSE))</f>
        <v>#N/A</v>
      </c>
      <c r="F5" s="56" t="e">
        <f>IF(VLOOKUP(VALUE($A5),Federados!$A$2:$W$601,COLUMN(),FALSE)=0,"",VLOOKUP(VALUE($A5),Federados!$A$2:$W$601,COLUMN(),FALSE))</f>
        <v>#N/A</v>
      </c>
      <c r="G5" s="56" t="e">
        <f>IF(VLOOKUP(VALUE($A5),Federados!$A$2:$W$601,COLUMN(),FALSE)=0,"",VLOOKUP(VALUE($A5),Federados!$A$2:$W$601,COLUMN(),FALSE))</f>
        <v>#N/A</v>
      </c>
      <c r="H5" s="56" t="e">
        <f>IF(VLOOKUP(VALUE($A5),Federados!$A$2:$W$601,COLUMN(),FALSE)=0,"",VLOOKUP(VALUE($A5),Federados!$A$2:$W$601,COLUMN(),FALSE))</f>
        <v>#N/A</v>
      </c>
      <c r="I5" s="56" t="e">
        <f>IF(VLOOKUP(VALUE($A5),Federados!$A$2:$W$601,COLUMN(),FALSE)=0,"",VLOOKUP(VALUE($A5),Federados!$A$2:$W$601,COLUMN(),FALSE))</f>
        <v>#N/A</v>
      </c>
      <c r="J5" s="56" t="e">
        <f>IF(VLOOKUP(VALUE($A5),Federados!$A$2:$W$601,COLUMN(),FALSE)=0,"",VLOOKUP(VALUE($A5),Federados!$A$2:$W$601,COLUMN(),FALSE))</f>
        <v>#N/A</v>
      </c>
      <c r="K5" s="56" t="e">
        <f>IF(VLOOKUP(VALUE($A5),Federados!$A$2:$W$601,COLUMN(),FALSE)=0,"",VLOOKUP(VALUE($A5),Federados!$A$2:$W$601,COLUMN(),FALSE))</f>
        <v>#N/A</v>
      </c>
      <c r="L5" s="56" t="e">
        <f>IF(VLOOKUP(VALUE($A5),Federados!$A$2:$W$601,COLUMN(),FALSE)=0,"",VLOOKUP(VALUE($A5),Federados!$A$2:$W$601,COLUMN(),FALSE))</f>
        <v>#N/A</v>
      </c>
      <c r="M5" s="56" t="e">
        <f>IF(VLOOKUP(VALUE($A5),Federados!$A$2:$W$601,COLUMN(),FALSE)=0,"",VLOOKUP(VALUE($A5),Federados!$A$2:$W$601,COLUMN(),FALSE))</f>
        <v>#N/A</v>
      </c>
      <c r="N5" s="56" t="e">
        <f>IF(VLOOKUP(VALUE($A5),Federados!$A$2:$W$601,COLUMN(),FALSE)=0,"",VLOOKUP(VALUE($A5),Federados!$A$2:$W$601,COLUMN(),FALSE))</f>
        <v>#N/A</v>
      </c>
      <c r="O5" s="56" t="e">
        <f>IF(VLOOKUP(VALUE($A5),Federados!$A$2:$W$601,COLUMN(),FALSE)=0,"",VLOOKUP(VALUE($A5),Federados!$A$2:$W$601,COLUMN(),FALSE))</f>
        <v>#N/A</v>
      </c>
      <c r="P5" s="56" t="e">
        <f>IF(VLOOKUP(VALUE($A5),Federados!$A$2:$W$601,COLUMN(),FALSE)=0,"",VLOOKUP(VALUE($A5),Federados!$A$2:$W$601,COLUMN(),FALSE))</f>
        <v>#N/A</v>
      </c>
      <c r="Q5" s="61" t="e">
        <f>IF(VLOOKUP(VALUE($A5),Federados!$A$2:$W$601,COLUMN(),FALSE)=0,"",VLOOKUP(VALUE($A5),Federados!$A$2:$W$601,COLUMN(),FALSE))</f>
        <v>#N/A</v>
      </c>
      <c r="R5" s="61" t="e">
        <f>IF(VLOOKUP(VALUE($A5),Federados!$A$2:$W$601,COLUMN(),FALSE)=0,"",VLOOKUP(VALUE($A5),Federados!$A$2:$W$601,COLUMN(),FALSE))</f>
        <v>#N/A</v>
      </c>
      <c r="S5" s="56" t="e">
        <f>IF(VLOOKUP(VALUE($A5),Federados!$A$2:$W$601,COLUMN(),FALSE)=0,"",VLOOKUP(VALUE($A5),Federados!$A$2:$W$601,COLUMN(),FALSE))</f>
        <v>#N/A</v>
      </c>
      <c r="T5" s="56" t="e">
        <f>IF(VLOOKUP(VALUE($A5),Federados!$A$2:$W$601,COLUMN(),FALSE)=0,"",VLOOKUP(VALUE($A5),Federados!$A$2:$W$601,COLUMN(),FALSE))</f>
        <v>#N/A</v>
      </c>
      <c r="U5" s="56" t="e">
        <f>IF(VLOOKUP(VALUE($A5),Federados!$A$2:$W$601,COLUMN(),FALSE)=0,"",VLOOKUP(VALUE($A5),Federados!$A$2:$W$601,COLUMN(),FALSE))</f>
        <v>#N/A</v>
      </c>
      <c r="V5" s="56" t="e">
        <f>IF(VLOOKUP(VALUE($A5),Federados!$A$2:$W$601,COLUMN(),FALSE)=0,"",VLOOKUP(VALUE($A5),Federados!$A$2:$W$601,COLUMN(),FALSE))</f>
        <v>#N/A</v>
      </c>
      <c r="W5" s="56" t="e">
        <f>IF(VLOOKUP(VALUE($A5),Federados!$A$2:$W$601,COLUMN(),FALSE)=0,"",VLOOKUP(VALUE($A5),Federados!$A$2:$W$601,COLUMN(),FALSE))</f>
        <v>#N/A</v>
      </c>
      <c r="X5" s="56">
        <f>IF($A5&lt;&gt;0,Simples!G13,"")</f>
      </c>
      <c r="Y5" s="56">
        <f>IF($A5&lt;&gt;0,Simples!H13,"")</f>
      </c>
      <c r="Z5" s="56"/>
    </row>
    <row r="6" spans="1:26" ht="12.75">
      <c r="A6" s="55">
        <f>Simples!B14</f>
        <v>0</v>
      </c>
      <c r="B6" s="56" t="e">
        <f>VLOOKUP(VALUE($A6),Federados!$A$2:$W$601,COLUMN(),FALSE)</f>
        <v>#N/A</v>
      </c>
      <c r="C6" s="56" t="e">
        <f>IF(VLOOKUP(VALUE($A6),Federados!$A$2:$W$601,COLUMN(),FALSE)=0,"",VLOOKUP(VALUE($A6),Federados!$A$2:$W$601,COLUMN(),FALSE))</f>
        <v>#N/A</v>
      </c>
      <c r="D6" s="56" t="e">
        <f>IF(VLOOKUP(VALUE($A6),Federados!$A$2:$W$601,COLUMN(),FALSE)=0,"",VLOOKUP(VALUE($A6),Federados!$A$2:$W$601,COLUMN(),FALSE))</f>
        <v>#N/A</v>
      </c>
      <c r="E6" s="56" t="e">
        <f>IF(VLOOKUP(VALUE($A6),Federados!$A$2:$W$601,COLUMN(),FALSE)=0,"",VLOOKUP(VALUE($A6),Federados!$A$2:$W$601,COLUMN(),FALSE))</f>
        <v>#N/A</v>
      </c>
      <c r="F6" s="56" t="e">
        <f>IF(VLOOKUP(VALUE($A6),Federados!$A$2:$W$601,COLUMN(),FALSE)=0,"",VLOOKUP(VALUE($A6),Federados!$A$2:$W$601,COLUMN(),FALSE))</f>
        <v>#N/A</v>
      </c>
      <c r="G6" s="56" t="e">
        <f>IF(VLOOKUP(VALUE($A6),Federados!$A$2:$W$601,COLUMN(),FALSE)=0,"",VLOOKUP(VALUE($A6),Federados!$A$2:$W$601,COLUMN(),FALSE))</f>
        <v>#N/A</v>
      </c>
      <c r="H6" s="56" t="e">
        <f>IF(VLOOKUP(VALUE($A6),Federados!$A$2:$W$601,COLUMN(),FALSE)=0,"",VLOOKUP(VALUE($A6),Federados!$A$2:$W$601,COLUMN(),FALSE))</f>
        <v>#N/A</v>
      </c>
      <c r="I6" s="56" t="e">
        <f>IF(VLOOKUP(VALUE($A6),Federados!$A$2:$W$601,COLUMN(),FALSE)=0,"",VLOOKUP(VALUE($A6),Federados!$A$2:$W$601,COLUMN(),FALSE))</f>
        <v>#N/A</v>
      </c>
      <c r="J6" s="56" t="e">
        <f>IF(VLOOKUP(VALUE($A6),Federados!$A$2:$W$601,COLUMN(),FALSE)=0,"",VLOOKUP(VALUE($A6),Federados!$A$2:$W$601,COLUMN(),FALSE))</f>
        <v>#N/A</v>
      </c>
      <c r="K6" s="56" t="e">
        <f>IF(VLOOKUP(VALUE($A6),Federados!$A$2:$W$601,COLUMN(),FALSE)=0,"",VLOOKUP(VALUE($A6),Federados!$A$2:$W$601,COLUMN(),FALSE))</f>
        <v>#N/A</v>
      </c>
      <c r="L6" s="56" t="e">
        <f>IF(VLOOKUP(VALUE($A6),Federados!$A$2:$W$601,COLUMN(),FALSE)=0,"",VLOOKUP(VALUE($A6),Federados!$A$2:$W$601,COLUMN(),FALSE))</f>
        <v>#N/A</v>
      </c>
      <c r="M6" s="56" t="e">
        <f>IF(VLOOKUP(VALUE($A6),Federados!$A$2:$W$601,COLUMN(),FALSE)=0,"",VLOOKUP(VALUE($A6),Federados!$A$2:$W$601,COLUMN(),FALSE))</f>
        <v>#N/A</v>
      </c>
      <c r="N6" s="56" t="e">
        <f>IF(VLOOKUP(VALUE($A6),Federados!$A$2:$W$601,COLUMN(),FALSE)=0,"",VLOOKUP(VALUE($A6),Federados!$A$2:$W$601,COLUMN(),FALSE))</f>
        <v>#N/A</v>
      </c>
      <c r="O6" s="56" t="e">
        <f>IF(VLOOKUP(VALUE($A6),Federados!$A$2:$W$601,COLUMN(),FALSE)=0,"",VLOOKUP(VALUE($A6),Federados!$A$2:$W$601,COLUMN(),FALSE))</f>
        <v>#N/A</v>
      </c>
      <c r="P6" s="56" t="e">
        <f>IF(VLOOKUP(VALUE($A6),Federados!$A$2:$W$601,COLUMN(),FALSE)=0,"",VLOOKUP(VALUE($A6),Federados!$A$2:$W$601,COLUMN(),FALSE))</f>
        <v>#N/A</v>
      </c>
      <c r="Q6" s="61" t="e">
        <f>IF(VLOOKUP(VALUE($A6),Federados!$A$2:$W$601,COLUMN(),FALSE)=0,"",VLOOKUP(VALUE($A6),Federados!$A$2:$W$601,COLUMN(),FALSE))</f>
        <v>#N/A</v>
      </c>
      <c r="R6" s="61" t="e">
        <f>IF(VLOOKUP(VALUE($A6),Federados!$A$2:$W$601,COLUMN(),FALSE)=0,"",VLOOKUP(VALUE($A6),Federados!$A$2:$W$601,COLUMN(),FALSE))</f>
        <v>#N/A</v>
      </c>
      <c r="S6" s="56" t="e">
        <f>IF(VLOOKUP(VALUE($A6),Federados!$A$2:$W$601,COLUMN(),FALSE)=0,"",VLOOKUP(VALUE($A6),Federados!$A$2:$W$601,COLUMN(),FALSE))</f>
        <v>#N/A</v>
      </c>
      <c r="T6" s="56" t="e">
        <f>IF(VLOOKUP(VALUE($A6),Federados!$A$2:$W$601,COLUMN(),FALSE)=0,"",VLOOKUP(VALUE($A6),Federados!$A$2:$W$601,COLUMN(),FALSE))</f>
        <v>#N/A</v>
      </c>
      <c r="U6" s="56" t="e">
        <f>IF(VLOOKUP(VALUE($A6),Federados!$A$2:$W$601,COLUMN(),FALSE)=0,"",VLOOKUP(VALUE($A6),Federados!$A$2:$W$601,COLUMN(),FALSE))</f>
        <v>#N/A</v>
      </c>
      <c r="V6" s="56" t="e">
        <f>IF(VLOOKUP(VALUE($A6),Federados!$A$2:$W$601,COLUMN(),FALSE)=0,"",VLOOKUP(VALUE($A6),Federados!$A$2:$W$601,COLUMN(),FALSE))</f>
        <v>#N/A</v>
      </c>
      <c r="W6" s="56" t="e">
        <f>IF(VLOOKUP(VALUE($A6),Federados!$A$2:$W$601,COLUMN(),FALSE)=0,"",VLOOKUP(VALUE($A6),Federados!$A$2:$W$601,COLUMN(),FALSE))</f>
        <v>#N/A</v>
      </c>
      <c r="X6" s="56">
        <f>IF($A6&lt;&gt;0,Simples!G14,"")</f>
      </c>
      <c r="Y6" s="56">
        <f>IF($A6&lt;&gt;0,Simples!H14,"")</f>
      </c>
      <c r="Z6" s="56"/>
    </row>
    <row r="7" spans="1:26" ht="12.75">
      <c r="A7" s="55">
        <f>Simples!B15</f>
        <v>0</v>
      </c>
      <c r="B7" s="56" t="e">
        <f>VLOOKUP(VALUE($A7),Federados!$A$2:$W$601,COLUMN(),FALSE)</f>
        <v>#N/A</v>
      </c>
      <c r="C7" s="56" t="e">
        <f>IF(VLOOKUP(VALUE($A7),Federados!$A$2:$W$601,COLUMN(),FALSE)=0,"",VLOOKUP(VALUE($A7),Federados!$A$2:$W$601,COLUMN(),FALSE))</f>
        <v>#N/A</v>
      </c>
      <c r="D7" s="56" t="e">
        <f>IF(VLOOKUP(VALUE($A7),Federados!$A$2:$W$601,COLUMN(),FALSE)=0,"",VLOOKUP(VALUE($A7),Federados!$A$2:$W$601,COLUMN(),FALSE))</f>
        <v>#N/A</v>
      </c>
      <c r="E7" s="56" t="e">
        <f>IF(VLOOKUP(VALUE($A7),Federados!$A$2:$W$601,COLUMN(),FALSE)=0,"",VLOOKUP(VALUE($A7),Federados!$A$2:$W$601,COLUMN(),FALSE))</f>
        <v>#N/A</v>
      </c>
      <c r="F7" s="56" t="e">
        <f>IF(VLOOKUP(VALUE($A7),Federados!$A$2:$W$601,COLUMN(),FALSE)=0,"",VLOOKUP(VALUE($A7),Federados!$A$2:$W$601,COLUMN(),FALSE))</f>
        <v>#N/A</v>
      </c>
      <c r="G7" s="56" t="e">
        <f>IF(VLOOKUP(VALUE($A7),Federados!$A$2:$W$601,COLUMN(),FALSE)=0,"",VLOOKUP(VALUE($A7),Federados!$A$2:$W$601,COLUMN(),FALSE))</f>
        <v>#N/A</v>
      </c>
      <c r="H7" s="56" t="e">
        <f>IF(VLOOKUP(VALUE($A7),Federados!$A$2:$W$601,COLUMN(),FALSE)=0,"",VLOOKUP(VALUE($A7),Federados!$A$2:$W$601,COLUMN(),FALSE))</f>
        <v>#N/A</v>
      </c>
      <c r="I7" s="56" t="e">
        <f>IF(VLOOKUP(VALUE($A7),Federados!$A$2:$W$601,COLUMN(),FALSE)=0,"",VLOOKUP(VALUE($A7),Federados!$A$2:$W$601,COLUMN(),FALSE))</f>
        <v>#N/A</v>
      </c>
      <c r="J7" s="56" t="e">
        <f>IF(VLOOKUP(VALUE($A7),Federados!$A$2:$W$601,COLUMN(),FALSE)=0,"",VLOOKUP(VALUE($A7),Federados!$A$2:$W$601,COLUMN(),FALSE))</f>
        <v>#N/A</v>
      </c>
      <c r="K7" s="56" t="e">
        <f>IF(VLOOKUP(VALUE($A7),Federados!$A$2:$W$601,COLUMN(),FALSE)=0,"",VLOOKUP(VALUE($A7),Federados!$A$2:$W$601,COLUMN(),FALSE))</f>
        <v>#N/A</v>
      </c>
      <c r="L7" s="56" t="e">
        <f>IF(VLOOKUP(VALUE($A7),Federados!$A$2:$W$601,COLUMN(),FALSE)=0,"",VLOOKUP(VALUE($A7),Federados!$A$2:$W$601,COLUMN(),FALSE))</f>
        <v>#N/A</v>
      </c>
      <c r="M7" s="56" t="e">
        <f>IF(VLOOKUP(VALUE($A7),Federados!$A$2:$W$601,COLUMN(),FALSE)=0,"",VLOOKUP(VALUE($A7),Federados!$A$2:$W$601,COLUMN(),FALSE))</f>
        <v>#N/A</v>
      </c>
      <c r="N7" s="56" t="e">
        <f>IF(VLOOKUP(VALUE($A7),Federados!$A$2:$W$601,COLUMN(),FALSE)=0,"",VLOOKUP(VALUE($A7),Federados!$A$2:$W$601,COLUMN(),FALSE))</f>
        <v>#N/A</v>
      </c>
      <c r="O7" s="56" t="e">
        <f>IF(VLOOKUP(VALUE($A7),Federados!$A$2:$W$601,COLUMN(),FALSE)=0,"",VLOOKUP(VALUE($A7),Federados!$A$2:$W$601,COLUMN(),FALSE))</f>
        <v>#N/A</v>
      </c>
      <c r="P7" s="56" t="e">
        <f>IF(VLOOKUP(VALUE($A7),Federados!$A$2:$W$601,COLUMN(),FALSE)=0,"",VLOOKUP(VALUE($A7),Federados!$A$2:$W$601,COLUMN(),FALSE))</f>
        <v>#N/A</v>
      </c>
      <c r="Q7" s="61" t="e">
        <f>IF(VLOOKUP(VALUE($A7),Federados!$A$2:$W$601,COLUMN(),FALSE)=0,"",VLOOKUP(VALUE($A7),Federados!$A$2:$W$601,COLUMN(),FALSE))</f>
        <v>#N/A</v>
      </c>
      <c r="R7" s="61" t="e">
        <f>IF(VLOOKUP(VALUE($A7),Federados!$A$2:$W$601,COLUMN(),FALSE)=0,"",VLOOKUP(VALUE($A7),Federados!$A$2:$W$601,COLUMN(),FALSE))</f>
        <v>#N/A</v>
      </c>
      <c r="S7" s="56" t="e">
        <f>IF(VLOOKUP(VALUE($A7),Federados!$A$2:$W$601,COLUMN(),FALSE)=0,"",VLOOKUP(VALUE($A7),Federados!$A$2:$W$601,COLUMN(),FALSE))</f>
        <v>#N/A</v>
      </c>
      <c r="T7" s="56" t="e">
        <f>IF(VLOOKUP(VALUE($A7),Federados!$A$2:$W$601,COLUMN(),FALSE)=0,"",VLOOKUP(VALUE($A7),Federados!$A$2:$W$601,COLUMN(),FALSE))</f>
        <v>#N/A</v>
      </c>
      <c r="U7" s="56" t="e">
        <f>IF(VLOOKUP(VALUE($A7),Federados!$A$2:$W$601,COLUMN(),FALSE)=0,"",VLOOKUP(VALUE($A7),Federados!$A$2:$W$601,COLUMN(),FALSE))</f>
        <v>#N/A</v>
      </c>
      <c r="V7" s="56" t="e">
        <f>IF(VLOOKUP(VALUE($A7),Federados!$A$2:$W$601,COLUMN(),FALSE)=0,"",VLOOKUP(VALUE($A7),Federados!$A$2:$W$601,COLUMN(),FALSE))</f>
        <v>#N/A</v>
      </c>
      <c r="W7" s="56" t="e">
        <f>IF(VLOOKUP(VALUE($A7),Federados!$A$2:$W$601,COLUMN(),FALSE)=0,"",VLOOKUP(VALUE($A7),Federados!$A$2:$W$601,COLUMN(),FALSE))</f>
        <v>#N/A</v>
      </c>
      <c r="X7" s="56">
        <f>IF($A7&lt;&gt;0,Simples!G15,"")</f>
      </c>
      <c r="Y7" s="56">
        <f>IF($A7&lt;&gt;0,Simples!H15,"")</f>
      </c>
      <c r="Z7" s="56"/>
    </row>
    <row r="8" spans="1:26" ht="12.75">
      <c r="A8" s="55">
        <f>Simples!B16</f>
        <v>0</v>
      </c>
      <c r="B8" s="56" t="e">
        <f>VLOOKUP(VALUE($A8),Federados!$A$2:$W$601,COLUMN(),FALSE)</f>
        <v>#N/A</v>
      </c>
      <c r="C8" s="56" t="e">
        <f>IF(VLOOKUP(VALUE($A8),Federados!$A$2:$W$601,COLUMN(),FALSE)=0,"",VLOOKUP(VALUE($A8),Federados!$A$2:$W$601,COLUMN(),FALSE))</f>
        <v>#N/A</v>
      </c>
      <c r="D8" s="56" t="e">
        <f>IF(VLOOKUP(VALUE($A8),Federados!$A$2:$W$601,COLUMN(),FALSE)=0,"",VLOOKUP(VALUE($A8),Federados!$A$2:$W$601,COLUMN(),FALSE))</f>
        <v>#N/A</v>
      </c>
      <c r="E8" s="56" t="e">
        <f>IF(VLOOKUP(VALUE($A8),Federados!$A$2:$W$601,COLUMN(),FALSE)=0,"",VLOOKUP(VALUE($A8),Federados!$A$2:$W$601,COLUMN(),FALSE))</f>
        <v>#N/A</v>
      </c>
      <c r="F8" s="56" t="e">
        <f>IF(VLOOKUP(VALUE($A8),Federados!$A$2:$W$601,COLUMN(),FALSE)=0,"",VLOOKUP(VALUE($A8),Federados!$A$2:$W$601,COLUMN(),FALSE))</f>
        <v>#N/A</v>
      </c>
      <c r="G8" s="56" t="e">
        <f>IF(VLOOKUP(VALUE($A8),Federados!$A$2:$W$601,COLUMN(),FALSE)=0,"",VLOOKUP(VALUE($A8),Federados!$A$2:$W$601,COLUMN(),FALSE))</f>
        <v>#N/A</v>
      </c>
      <c r="H8" s="56" t="e">
        <f>IF(VLOOKUP(VALUE($A8),Federados!$A$2:$W$601,COLUMN(),FALSE)=0,"",VLOOKUP(VALUE($A8),Federados!$A$2:$W$601,COLUMN(),FALSE))</f>
        <v>#N/A</v>
      </c>
      <c r="I8" s="56" t="e">
        <f>IF(VLOOKUP(VALUE($A8),Federados!$A$2:$W$601,COLUMN(),FALSE)=0,"",VLOOKUP(VALUE($A8),Federados!$A$2:$W$601,COLUMN(),FALSE))</f>
        <v>#N/A</v>
      </c>
      <c r="J8" s="56" t="e">
        <f>IF(VLOOKUP(VALUE($A8),Federados!$A$2:$W$601,COLUMN(),FALSE)=0,"",VLOOKUP(VALUE($A8),Federados!$A$2:$W$601,COLUMN(),FALSE))</f>
        <v>#N/A</v>
      </c>
      <c r="K8" s="56" t="e">
        <f>IF(VLOOKUP(VALUE($A8),Federados!$A$2:$W$601,COLUMN(),FALSE)=0,"",VLOOKUP(VALUE($A8),Federados!$A$2:$W$601,COLUMN(),FALSE))</f>
        <v>#N/A</v>
      </c>
      <c r="L8" s="56" t="e">
        <f>IF(VLOOKUP(VALUE($A8),Federados!$A$2:$W$601,COLUMN(),FALSE)=0,"",VLOOKUP(VALUE($A8),Federados!$A$2:$W$601,COLUMN(),FALSE))</f>
        <v>#N/A</v>
      </c>
      <c r="M8" s="56" t="e">
        <f>IF(VLOOKUP(VALUE($A8),Federados!$A$2:$W$601,COLUMN(),FALSE)=0,"",VLOOKUP(VALUE($A8),Federados!$A$2:$W$601,COLUMN(),FALSE))</f>
        <v>#N/A</v>
      </c>
      <c r="N8" s="56" t="e">
        <f>IF(VLOOKUP(VALUE($A8),Federados!$A$2:$W$601,COLUMN(),FALSE)=0,"",VLOOKUP(VALUE($A8),Federados!$A$2:$W$601,COLUMN(),FALSE))</f>
        <v>#N/A</v>
      </c>
      <c r="O8" s="56" t="e">
        <f>IF(VLOOKUP(VALUE($A8),Federados!$A$2:$W$601,COLUMN(),FALSE)=0,"",VLOOKUP(VALUE($A8),Federados!$A$2:$W$601,COLUMN(),FALSE))</f>
        <v>#N/A</v>
      </c>
      <c r="P8" s="56" t="e">
        <f>IF(VLOOKUP(VALUE($A8),Federados!$A$2:$W$601,COLUMN(),FALSE)=0,"",VLOOKUP(VALUE($A8),Federados!$A$2:$W$601,COLUMN(),FALSE))</f>
        <v>#N/A</v>
      </c>
      <c r="Q8" s="61" t="e">
        <f>IF(VLOOKUP(VALUE($A8),Federados!$A$2:$W$601,COLUMN(),FALSE)=0,"",VLOOKUP(VALUE($A8),Federados!$A$2:$W$601,COLUMN(),FALSE))</f>
        <v>#N/A</v>
      </c>
      <c r="R8" s="61" t="e">
        <f>IF(VLOOKUP(VALUE($A8),Federados!$A$2:$W$601,COLUMN(),FALSE)=0,"",VLOOKUP(VALUE($A8),Federados!$A$2:$W$601,COLUMN(),FALSE))</f>
        <v>#N/A</v>
      </c>
      <c r="S8" s="56" t="e">
        <f>IF(VLOOKUP(VALUE($A8),Federados!$A$2:$W$601,COLUMN(),FALSE)=0,"",VLOOKUP(VALUE($A8),Federados!$A$2:$W$601,COLUMN(),FALSE))</f>
        <v>#N/A</v>
      </c>
      <c r="T8" s="56" t="e">
        <f>IF(VLOOKUP(VALUE($A8),Federados!$A$2:$W$601,COLUMN(),FALSE)=0,"",VLOOKUP(VALUE($A8),Federados!$A$2:$W$601,COLUMN(),FALSE))</f>
        <v>#N/A</v>
      </c>
      <c r="U8" s="56" t="e">
        <f>IF(VLOOKUP(VALUE($A8),Federados!$A$2:$W$601,COLUMN(),FALSE)=0,"",VLOOKUP(VALUE($A8),Federados!$A$2:$W$601,COLUMN(),FALSE))</f>
        <v>#N/A</v>
      </c>
      <c r="V8" s="56" t="e">
        <f>IF(VLOOKUP(VALUE($A8),Federados!$A$2:$W$601,COLUMN(),FALSE)=0,"",VLOOKUP(VALUE($A8),Federados!$A$2:$W$601,COLUMN(),FALSE))</f>
        <v>#N/A</v>
      </c>
      <c r="W8" s="56" t="e">
        <f>IF(VLOOKUP(VALUE($A8),Federados!$A$2:$W$601,COLUMN(),FALSE)=0,"",VLOOKUP(VALUE($A8),Federados!$A$2:$W$601,COLUMN(),FALSE))</f>
        <v>#N/A</v>
      </c>
      <c r="X8" s="56">
        <f>IF($A8&lt;&gt;0,Simples!G16,"")</f>
      </c>
      <c r="Y8" s="56">
        <f>IF($A8&lt;&gt;0,Simples!H16,"")</f>
      </c>
      <c r="Z8" s="56"/>
    </row>
    <row r="9" spans="1:26" ht="12.75">
      <c r="A9" s="55">
        <f>Simples!B17</f>
        <v>0</v>
      </c>
      <c r="B9" s="56" t="e">
        <f>VLOOKUP(VALUE($A9),Federados!$A$2:$W$601,COLUMN(),FALSE)</f>
        <v>#N/A</v>
      </c>
      <c r="C9" s="56" t="e">
        <f>IF(VLOOKUP(VALUE($A9),Federados!$A$2:$W$601,COLUMN(),FALSE)=0,"",VLOOKUP(VALUE($A9),Federados!$A$2:$W$601,COLUMN(),FALSE))</f>
        <v>#N/A</v>
      </c>
      <c r="D9" s="56" t="e">
        <f>IF(VLOOKUP(VALUE($A9),Federados!$A$2:$W$601,COLUMN(),FALSE)=0,"",VLOOKUP(VALUE($A9),Federados!$A$2:$W$601,COLUMN(),FALSE))</f>
        <v>#N/A</v>
      </c>
      <c r="E9" s="56" t="e">
        <f>IF(VLOOKUP(VALUE($A9),Federados!$A$2:$W$601,COLUMN(),FALSE)=0,"",VLOOKUP(VALUE($A9),Federados!$A$2:$W$601,COLUMN(),FALSE))</f>
        <v>#N/A</v>
      </c>
      <c r="F9" s="56" t="e">
        <f>IF(VLOOKUP(VALUE($A9),Federados!$A$2:$W$601,COLUMN(),FALSE)=0,"",VLOOKUP(VALUE($A9),Federados!$A$2:$W$601,COLUMN(),FALSE))</f>
        <v>#N/A</v>
      </c>
      <c r="G9" s="56" t="e">
        <f>IF(VLOOKUP(VALUE($A9),Federados!$A$2:$W$601,COLUMN(),FALSE)=0,"",VLOOKUP(VALUE($A9),Federados!$A$2:$W$601,COLUMN(),FALSE))</f>
        <v>#N/A</v>
      </c>
      <c r="H9" s="56" t="e">
        <f>IF(VLOOKUP(VALUE($A9),Federados!$A$2:$W$601,COLUMN(),FALSE)=0,"",VLOOKUP(VALUE($A9),Federados!$A$2:$W$601,COLUMN(),FALSE))</f>
        <v>#N/A</v>
      </c>
      <c r="I9" s="56" t="e">
        <f>IF(VLOOKUP(VALUE($A9),Federados!$A$2:$W$601,COLUMN(),FALSE)=0,"",VLOOKUP(VALUE($A9),Federados!$A$2:$W$601,COLUMN(),FALSE))</f>
        <v>#N/A</v>
      </c>
      <c r="J9" s="56" t="e">
        <f>IF(VLOOKUP(VALUE($A9),Federados!$A$2:$W$601,COLUMN(),FALSE)=0,"",VLOOKUP(VALUE($A9),Federados!$A$2:$W$601,COLUMN(),FALSE))</f>
        <v>#N/A</v>
      </c>
      <c r="K9" s="56" t="e">
        <f>IF(VLOOKUP(VALUE($A9),Federados!$A$2:$W$601,COLUMN(),FALSE)=0,"",VLOOKUP(VALUE($A9),Federados!$A$2:$W$601,COLUMN(),FALSE))</f>
        <v>#N/A</v>
      </c>
      <c r="L9" s="56" t="e">
        <f>IF(VLOOKUP(VALUE($A9),Federados!$A$2:$W$601,COLUMN(),FALSE)=0,"",VLOOKUP(VALUE($A9),Federados!$A$2:$W$601,COLUMN(),FALSE))</f>
        <v>#N/A</v>
      </c>
      <c r="M9" s="56" t="e">
        <f>IF(VLOOKUP(VALUE($A9),Federados!$A$2:$W$601,COLUMN(),FALSE)=0,"",VLOOKUP(VALUE($A9),Federados!$A$2:$W$601,COLUMN(),FALSE))</f>
        <v>#N/A</v>
      </c>
      <c r="N9" s="56" t="e">
        <f>IF(VLOOKUP(VALUE($A9),Federados!$A$2:$W$601,COLUMN(),FALSE)=0,"",VLOOKUP(VALUE($A9),Federados!$A$2:$W$601,COLUMN(),FALSE))</f>
        <v>#N/A</v>
      </c>
      <c r="O9" s="56" t="e">
        <f>IF(VLOOKUP(VALUE($A9),Federados!$A$2:$W$601,COLUMN(),FALSE)=0,"",VLOOKUP(VALUE($A9),Federados!$A$2:$W$601,COLUMN(),FALSE))</f>
        <v>#N/A</v>
      </c>
      <c r="P9" s="56" t="e">
        <f>IF(VLOOKUP(VALUE($A9),Federados!$A$2:$W$601,COLUMN(),FALSE)=0,"",VLOOKUP(VALUE($A9),Federados!$A$2:$W$601,COLUMN(),FALSE))</f>
        <v>#N/A</v>
      </c>
      <c r="Q9" s="61" t="e">
        <f>IF(VLOOKUP(VALUE($A9),Federados!$A$2:$W$601,COLUMN(),FALSE)=0,"",VLOOKUP(VALUE($A9),Federados!$A$2:$W$601,COLUMN(),FALSE))</f>
        <v>#N/A</v>
      </c>
      <c r="R9" s="61" t="e">
        <f>IF(VLOOKUP(VALUE($A9),Federados!$A$2:$W$601,COLUMN(),FALSE)=0,"",VLOOKUP(VALUE($A9),Federados!$A$2:$W$601,COLUMN(),FALSE))</f>
        <v>#N/A</v>
      </c>
      <c r="S9" s="56" t="e">
        <f>IF(VLOOKUP(VALUE($A9),Federados!$A$2:$W$601,COLUMN(),FALSE)=0,"",VLOOKUP(VALUE($A9),Federados!$A$2:$W$601,COLUMN(),FALSE))</f>
        <v>#N/A</v>
      </c>
      <c r="T9" s="56" t="e">
        <f>IF(VLOOKUP(VALUE($A9),Federados!$A$2:$W$601,COLUMN(),FALSE)=0,"",VLOOKUP(VALUE($A9),Federados!$A$2:$W$601,COLUMN(),FALSE))</f>
        <v>#N/A</v>
      </c>
      <c r="U9" s="56" t="e">
        <f>IF(VLOOKUP(VALUE($A9),Federados!$A$2:$W$601,COLUMN(),FALSE)=0,"",VLOOKUP(VALUE($A9),Federados!$A$2:$W$601,COLUMN(),FALSE))</f>
        <v>#N/A</v>
      </c>
      <c r="V9" s="56" t="e">
        <f>IF(VLOOKUP(VALUE($A9),Federados!$A$2:$W$601,COLUMN(),FALSE)=0,"",VLOOKUP(VALUE($A9),Federados!$A$2:$W$601,COLUMN(),FALSE))</f>
        <v>#N/A</v>
      </c>
      <c r="W9" s="56" t="e">
        <f>IF(VLOOKUP(VALUE($A9),Federados!$A$2:$W$601,COLUMN(),FALSE)=0,"",VLOOKUP(VALUE($A9),Federados!$A$2:$W$601,COLUMN(),FALSE))</f>
        <v>#N/A</v>
      </c>
      <c r="X9" s="56">
        <f>IF($A9&lt;&gt;0,Simples!G17,"")</f>
      </c>
      <c r="Y9" s="56">
        <f>IF($A9&lt;&gt;0,Simples!H17,"")</f>
      </c>
      <c r="Z9" s="56"/>
    </row>
    <row r="10" spans="1:26" ht="12.75">
      <c r="A10" s="55">
        <f>Simples!B18</f>
        <v>0</v>
      </c>
      <c r="B10" s="56" t="e">
        <f>VLOOKUP(VALUE($A10),Federados!$A$2:$W$601,COLUMN(),FALSE)</f>
        <v>#N/A</v>
      </c>
      <c r="C10" s="56" t="e">
        <f>IF(VLOOKUP(VALUE($A10),Federados!$A$2:$W$601,COLUMN(),FALSE)=0,"",VLOOKUP(VALUE($A10),Federados!$A$2:$W$601,COLUMN(),FALSE))</f>
        <v>#N/A</v>
      </c>
      <c r="D10" s="56" t="e">
        <f>IF(VLOOKUP(VALUE($A10),Federados!$A$2:$W$601,COLUMN(),FALSE)=0,"",VLOOKUP(VALUE($A10),Federados!$A$2:$W$601,COLUMN(),FALSE))</f>
        <v>#N/A</v>
      </c>
      <c r="E10" s="56" t="e">
        <f>IF(VLOOKUP(VALUE($A10),Federados!$A$2:$W$601,COLUMN(),FALSE)=0,"",VLOOKUP(VALUE($A10),Federados!$A$2:$W$601,COLUMN(),FALSE))</f>
        <v>#N/A</v>
      </c>
      <c r="F10" s="56" t="e">
        <f>IF(VLOOKUP(VALUE($A10),Federados!$A$2:$W$601,COLUMN(),FALSE)=0,"",VLOOKUP(VALUE($A10),Federados!$A$2:$W$601,COLUMN(),FALSE))</f>
        <v>#N/A</v>
      </c>
      <c r="G10" s="56" t="e">
        <f>IF(VLOOKUP(VALUE($A10),Federados!$A$2:$W$601,COLUMN(),FALSE)=0,"",VLOOKUP(VALUE($A10),Federados!$A$2:$W$601,COLUMN(),FALSE))</f>
        <v>#N/A</v>
      </c>
      <c r="H10" s="56" t="e">
        <f>IF(VLOOKUP(VALUE($A10),Federados!$A$2:$W$601,COLUMN(),FALSE)=0,"",VLOOKUP(VALUE($A10),Federados!$A$2:$W$601,COLUMN(),FALSE))</f>
        <v>#N/A</v>
      </c>
      <c r="I10" s="56" t="e">
        <f>IF(VLOOKUP(VALUE($A10),Federados!$A$2:$W$601,COLUMN(),FALSE)=0,"",VLOOKUP(VALUE($A10),Federados!$A$2:$W$601,COLUMN(),FALSE))</f>
        <v>#N/A</v>
      </c>
      <c r="J10" s="56" t="e">
        <f>IF(VLOOKUP(VALUE($A10),Federados!$A$2:$W$601,COLUMN(),FALSE)=0,"",VLOOKUP(VALUE($A10),Federados!$A$2:$W$601,COLUMN(),FALSE))</f>
        <v>#N/A</v>
      </c>
      <c r="K10" s="56" t="e">
        <f>IF(VLOOKUP(VALUE($A10),Federados!$A$2:$W$601,COLUMN(),FALSE)=0,"",VLOOKUP(VALUE($A10),Federados!$A$2:$W$601,COLUMN(),FALSE))</f>
        <v>#N/A</v>
      </c>
      <c r="L10" s="56" t="e">
        <f>IF(VLOOKUP(VALUE($A10),Federados!$A$2:$W$601,COLUMN(),FALSE)=0,"",VLOOKUP(VALUE($A10),Federados!$A$2:$W$601,COLUMN(),FALSE))</f>
        <v>#N/A</v>
      </c>
      <c r="M10" s="56" t="e">
        <f>IF(VLOOKUP(VALUE($A10),Federados!$A$2:$W$601,COLUMN(),FALSE)=0,"",VLOOKUP(VALUE($A10),Federados!$A$2:$W$601,COLUMN(),FALSE))</f>
        <v>#N/A</v>
      </c>
      <c r="N10" s="56" t="e">
        <f>IF(VLOOKUP(VALUE($A10),Federados!$A$2:$W$601,COLUMN(),FALSE)=0,"",VLOOKUP(VALUE($A10),Federados!$A$2:$W$601,COLUMN(),FALSE))</f>
        <v>#N/A</v>
      </c>
      <c r="O10" s="56" t="e">
        <f>IF(VLOOKUP(VALUE($A10),Federados!$A$2:$W$601,COLUMN(),FALSE)=0,"",VLOOKUP(VALUE($A10),Federados!$A$2:$W$601,COLUMN(),FALSE))</f>
        <v>#N/A</v>
      </c>
      <c r="P10" s="56" t="e">
        <f>IF(VLOOKUP(VALUE($A10),Federados!$A$2:$W$601,COLUMN(),FALSE)=0,"",VLOOKUP(VALUE($A10),Federados!$A$2:$W$601,COLUMN(),FALSE))</f>
        <v>#N/A</v>
      </c>
      <c r="Q10" s="61" t="e">
        <f>IF(VLOOKUP(VALUE($A10),Federados!$A$2:$W$601,COLUMN(),FALSE)=0,"",VLOOKUP(VALUE($A10),Federados!$A$2:$W$601,COLUMN(),FALSE))</f>
        <v>#N/A</v>
      </c>
      <c r="R10" s="61" t="e">
        <f>IF(VLOOKUP(VALUE($A10),Federados!$A$2:$W$601,COLUMN(),FALSE)=0,"",VLOOKUP(VALUE($A10),Federados!$A$2:$W$601,COLUMN(),FALSE))</f>
        <v>#N/A</v>
      </c>
      <c r="S10" s="56" t="e">
        <f>IF(VLOOKUP(VALUE($A10),Federados!$A$2:$W$601,COLUMN(),FALSE)=0,"",VLOOKUP(VALUE($A10),Federados!$A$2:$W$601,COLUMN(),FALSE))</f>
        <v>#N/A</v>
      </c>
      <c r="T10" s="56" t="e">
        <f>IF(VLOOKUP(VALUE($A10),Federados!$A$2:$W$601,COLUMN(),FALSE)=0,"",VLOOKUP(VALUE($A10),Federados!$A$2:$W$601,COLUMN(),FALSE))</f>
        <v>#N/A</v>
      </c>
      <c r="U10" s="56" t="e">
        <f>IF(VLOOKUP(VALUE($A10),Federados!$A$2:$W$601,COLUMN(),FALSE)=0,"",VLOOKUP(VALUE($A10),Federados!$A$2:$W$601,COLUMN(),FALSE))</f>
        <v>#N/A</v>
      </c>
      <c r="V10" s="56" t="e">
        <f>IF(VLOOKUP(VALUE($A10),Federados!$A$2:$W$601,COLUMN(),FALSE)=0,"",VLOOKUP(VALUE($A10),Federados!$A$2:$W$601,COLUMN(),FALSE))</f>
        <v>#N/A</v>
      </c>
      <c r="W10" s="56" t="e">
        <f>IF(VLOOKUP(VALUE($A10),Federados!$A$2:$W$601,COLUMN(),FALSE)=0,"",VLOOKUP(VALUE($A10),Federados!$A$2:$W$601,COLUMN(),FALSE))</f>
        <v>#N/A</v>
      </c>
      <c r="X10" s="56">
        <f>IF($A10&lt;&gt;0,Simples!G18,"")</f>
      </c>
      <c r="Y10" s="56">
        <f>IF($A10&lt;&gt;0,Simples!H18,"")</f>
      </c>
      <c r="Z10" s="56"/>
    </row>
    <row r="11" spans="1:26" ht="12.75">
      <c r="A11" s="55">
        <f>Simples!B19</f>
        <v>0</v>
      </c>
      <c r="B11" s="56" t="e">
        <f>VLOOKUP(VALUE($A11),Federados!$A$2:$W$601,COLUMN(),FALSE)</f>
        <v>#N/A</v>
      </c>
      <c r="C11" s="56" t="e">
        <f>IF(VLOOKUP(VALUE($A11),Federados!$A$2:$W$601,COLUMN(),FALSE)=0,"",VLOOKUP(VALUE($A11),Federados!$A$2:$W$601,COLUMN(),FALSE))</f>
        <v>#N/A</v>
      </c>
      <c r="D11" s="56" t="e">
        <f>IF(VLOOKUP(VALUE($A11),Federados!$A$2:$W$601,COLUMN(),FALSE)=0,"",VLOOKUP(VALUE($A11),Federados!$A$2:$W$601,COLUMN(),FALSE))</f>
        <v>#N/A</v>
      </c>
      <c r="E11" s="56" t="e">
        <f>IF(VLOOKUP(VALUE($A11),Federados!$A$2:$W$601,COLUMN(),FALSE)=0,"",VLOOKUP(VALUE($A11),Federados!$A$2:$W$601,COLUMN(),FALSE))</f>
        <v>#N/A</v>
      </c>
      <c r="F11" s="56" t="e">
        <f>IF(VLOOKUP(VALUE($A11),Federados!$A$2:$W$601,COLUMN(),FALSE)=0,"",VLOOKUP(VALUE($A11),Federados!$A$2:$W$601,COLUMN(),FALSE))</f>
        <v>#N/A</v>
      </c>
      <c r="G11" s="56" t="e">
        <f>IF(VLOOKUP(VALUE($A11),Federados!$A$2:$W$601,COLUMN(),FALSE)=0,"",VLOOKUP(VALUE($A11),Federados!$A$2:$W$601,COLUMN(),FALSE))</f>
        <v>#N/A</v>
      </c>
      <c r="H11" s="56" t="e">
        <f>IF(VLOOKUP(VALUE($A11),Federados!$A$2:$W$601,COLUMN(),FALSE)=0,"",VLOOKUP(VALUE($A11),Federados!$A$2:$W$601,COLUMN(),FALSE))</f>
        <v>#N/A</v>
      </c>
      <c r="I11" s="56" t="e">
        <f>IF(VLOOKUP(VALUE($A11),Federados!$A$2:$W$601,COLUMN(),FALSE)=0,"",VLOOKUP(VALUE($A11),Federados!$A$2:$W$601,COLUMN(),FALSE))</f>
        <v>#N/A</v>
      </c>
      <c r="J11" s="56" t="e">
        <f>IF(VLOOKUP(VALUE($A11),Federados!$A$2:$W$601,COLUMN(),FALSE)=0,"",VLOOKUP(VALUE($A11),Federados!$A$2:$W$601,COLUMN(),FALSE))</f>
        <v>#N/A</v>
      </c>
      <c r="K11" s="56" t="e">
        <f>IF(VLOOKUP(VALUE($A11),Federados!$A$2:$W$601,COLUMN(),FALSE)=0,"",VLOOKUP(VALUE($A11),Federados!$A$2:$W$601,COLUMN(),FALSE))</f>
        <v>#N/A</v>
      </c>
      <c r="L11" s="56" t="e">
        <f>IF(VLOOKUP(VALUE($A11),Federados!$A$2:$W$601,COLUMN(),FALSE)=0,"",VLOOKUP(VALUE($A11),Federados!$A$2:$W$601,COLUMN(),FALSE))</f>
        <v>#N/A</v>
      </c>
      <c r="M11" s="56" t="e">
        <f>IF(VLOOKUP(VALUE($A11),Federados!$A$2:$W$601,COLUMN(),FALSE)=0,"",VLOOKUP(VALUE($A11),Federados!$A$2:$W$601,COLUMN(),FALSE))</f>
        <v>#N/A</v>
      </c>
      <c r="N11" s="56" t="e">
        <f>IF(VLOOKUP(VALUE($A11),Federados!$A$2:$W$601,COLUMN(),FALSE)=0,"",VLOOKUP(VALUE($A11),Federados!$A$2:$W$601,COLUMN(),FALSE))</f>
        <v>#N/A</v>
      </c>
      <c r="O11" s="56" t="e">
        <f>IF(VLOOKUP(VALUE($A11),Federados!$A$2:$W$601,COLUMN(),FALSE)=0,"",VLOOKUP(VALUE($A11),Federados!$A$2:$W$601,COLUMN(),FALSE))</f>
        <v>#N/A</v>
      </c>
      <c r="P11" s="56" t="e">
        <f>IF(VLOOKUP(VALUE($A11),Federados!$A$2:$W$601,COLUMN(),FALSE)=0,"",VLOOKUP(VALUE($A11),Federados!$A$2:$W$601,COLUMN(),FALSE))</f>
        <v>#N/A</v>
      </c>
      <c r="Q11" s="61" t="e">
        <f>IF(VLOOKUP(VALUE($A11),Federados!$A$2:$W$601,COLUMN(),FALSE)=0,"",VLOOKUP(VALUE($A11),Federados!$A$2:$W$601,COLUMN(),FALSE))</f>
        <v>#N/A</v>
      </c>
      <c r="R11" s="61" t="e">
        <f>IF(VLOOKUP(VALUE($A11),Federados!$A$2:$W$601,COLUMN(),FALSE)=0,"",VLOOKUP(VALUE($A11),Federados!$A$2:$W$601,COLUMN(),FALSE))</f>
        <v>#N/A</v>
      </c>
      <c r="S11" s="56" t="e">
        <f>IF(VLOOKUP(VALUE($A11),Federados!$A$2:$W$601,COLUMN(),FALSE)=0,"",VLOOKUP(VALUE($A11),Federados!$A$2:$W$601,COLUMN(),FALSE))</f>
        <v>#N/A</v>
      </c>
      <c r="T11" s="56" t="e">
        <f>IF(VLOOKUP(VALUE($A11),Federados!$A$2:$W$601,COLUMN(),FALSE)=0,"",VLOOKUP(VALUE($A11),Federados!$A$2:$W$601,COLUMN(),FALSE))</f>
        <v>#N/A</v>
      </c>
      <c r="U11" s="56" t="e">
        <f>IF(VLOOKUP(VALUE($A11),Federados!$A$2:$W$601,COLUMN(),FALSE)=0,"",VLOOKUP(VALUE($A11),Federados!$A$2:$W$601,COLUMN(),FALSE))</f>
        <v>#N/A</v>
      </c>
      <c r="V11" s="56" t="e">
        <f>IF(VLOOKUP(VALUE($A11),Federados!$A$2:$W$601,COLUMN(),FALSE)=0,"",VLOOKUP(VALUE($A11),Federados!$A$2:$W$601,COLUMN(),FALSE))</f>
        <v>#N/A</v>
      </c>
      <c r="W11" s="56" t="e">
        <f>IF(VLOOKUP(VALUE($A11),Federados!$A$2:$W$601,COLUMN(),FALSE)=0,"",VLOOKUP(VALUE($A11),Federados!$A$2:$W$601,COLUMN(),FALSE))</f>
        <v>#N/A</v>
      </c>
      <c r="X11" s="56">
        <f>IF($A11&lt;&gt;0,Simples!G19,"")</f>
      </c>
      <c r="Y11" s="56">
        <f>IF($A11&lt;&gt;0,Simples!H19,"")</f>
      </c>
      <c r="Z11" s="56"/>
    </row>
    <row r="12" spans="1:26" ht="12.75">
      <c r="A12" s="55">
        <f>Simples!B20</f>
        <v>0</v>
      </c>
      <c r="B12" s="56" t="e">
        <f>VLOOKUP(VALUE($A12),Federados!$A$2:$W$601,COLUMN(),FALSE)</f>
        <v>#N/A</v>
      </c>
      <c r="C12" s="56" t="e">
        <f>IF(VLOOKUP(VALUE($A12),Federados!$A$2:$W$601,COLUMN(),FALSE)=0,"",VLOOKUP(VALUE($A12),Federados!$A$2:$W$601,COLUMN(),FALSE))</f>
        <v>#N/A</v>
      </c>
      <c r="D12" s="56" t="e">
        <f>IF(VLOOKUP(VALUE($A12),Federados!$A$2:$W$601,COLUMN(),FALSE)=0,"",VLOOKUP(VALUE($A12),Federados!$A$2:$W$601,COLUMN(),FALSE))</f>
        <v>#N/A</v>
      </c>
      <c r="E12" s="56" t="e">
        <f>IF(VLOOKUP(VALUE($A12),Federados!$A$2:$W$601,COLUMN(),FALSE)=0,"",VLOOKUP(VALUE($A12),Federados!$A$2:$W$601,COLUMN(),FALSE))</f>
        <v>#N/A</v>
      </c>
      <c r="F12" s="56" t="e">
        <f>IF(VLOOKUP(VALUE($A12),Federados!$A$2:$W$601,COLUMN(),FALSE)=0,"",VLOOKUP(VALUE($A12),Federados!$A$2:$W$601,COLUMN(),FALSE))</f>
        <v>#N/A</v>
      </c>
      <c r="G12" s="56" t="e">
        <f>IF(VLOOKUP(VALUE($A12),Federados!$A$2:$W$601,COLUMN(),FALSE)=0,"",VLOOKUP(VALUE($A12),Federados!$A$2:$W$601,COLUMN(),FALSE))</f>
        <v>#N/A</v>
      </c>
      <c r="H12" s="56" t="e">
        <f>IF(VLOOKUP(VALUE($A12),Federados!$A$2:$W$601,COLUMN(),FALSE)=0,"",VLOOKUP(VALUE($A12),Federados!$A$2:$W$601,COLUMN(),FALSE))</f>
        <v>#N/A</v>
      </c>
      <c r="I12" s="56" t="e">
        <f>IF(VLOOKUP(VALUE($A12),Federados!$A$2:$W$601,COLUMN(),FALSE)=0,"",VLOOKUP(VALUE($A12),Federados!$A$2:$W$601,COLUMN(),FALSE))</f>
        <v>#N/A</v>
      </c>
      <c r="J12" s="56" t="e">
        <f>IF(VLOOKUP(VALUE($A12),Federados!$A$2:$W$601,COLUMN(),FALSE)=0,"",VLOOKUP(VALUE($A12),Federados!$A$2:$W$601,COLUMN(),FALSE))</f>
        <v>#N/A</v>
      </c>
      <c r="K12" s="56" t="e">
        <f>IF(VLOOKUP(VALUE($A12),Federados!$A$2:$W$601,COLUMN(),FALSE)=0,"",VLOOKUP(VALUE($A12),Federados!$A$2:$W$601,COLUMN(),FALSE))</f>
        <v>#N/A</v>
      </c>
      <c r="L12" s="56" t="e">
        <f>IF(VLOOKUP(VALUE($A12),Federados!$A$2:$W$601,COLUMN(),FALSE)=0,"",VLOOKUP(VALUE($A12),Federados!$A$2:$W$601,COLUMN(),FALSE))</f>
        <v>#N/A</v>
      </c>
      <c r="M12" s="56" t="e">
        <f>IF(VLOOKUP(VALUE($A12),Federados!$A$2:$W$601,COLUMN(),FALSE)=0,"",VLOOKUP(VALUE($A12),Federados!$A$2:$W$601,COLUMN(),FALSE))</f>
        <v>#N/A</v>
      </c>
      <c r="N12" s="56" t="e">
        <f>IF(VLOOKUP(VALUE($A12),Federados!$A$2:$W$601,COLUMN(),FALSE)=0,"",VLOOKUP(VALUE($A12),Federados!$A$2:$W$601,COLUMN(),FALSE))</f>
        <v>#N/A</v>
      </c>
      <c r="O12" s="56" t="e">
        <f>IF(VLOOKUP(VALUE($A12),Federados!$A$2:$W$601,COLUMN(),FALSE)=0,"",VLOOKUP(VALUE($A12),Federados!$A$2:$W$601,COLUMN(),FALSE))</f>
        <v>#N/A</v>
      </c>
      <c r="P12" s="56" t="e">
        <f>IF(VLOOKUP(VALUE($A12),Federados!$A$2:$W$601,COLUMN(),FALSE)=0,"",VLOOKUP(VALUE($A12),Federados!$A$2:$W$601,COLUMN(),FALSE))</f>
        <v>#N/A</v>
      </c>
      <c r="Q12" s="61" t="e">
        <f>IF(VLOOKUP(VALUE($A12),Federados!$A$2:$W$601,COLUMN(),FALSE)=0,"",VLOOKUP(VALUE($A12),Federados!$A$2:$W$601,COLUMN(),FALSE))</f>
        <v>#N/A</v>
      </c>
      <c r="R12" s="61" t="e">
        <f>IF(VLOOKUP(VALUE($A12),Federados!$A$2:$W$601,COLUMN(),FALSE)=0,"",VLOOKUP(VALUE($A12),Federados!$A$2:$W$601,COLUMN(),FALSE))</f>
        <v>#N/A</v>
      </c>
      <c r="S12" s="56" t="e">
        <f>IF(VLOOKUP(VALUE($A12),Federados!$A$2:$W$601,COLUMN(),FALSE)=0,"",VLOOKUP(VALUE($A12),Federados!$A$2:$W$601,COLUMN(),FALSE))</f>
        <v>#N/A</v>
      </c>
      <c r="T12" s="56" t="e">
        <f>IF(VLOOKUP(VALUE($A12),Federados!$A$2:$W$601,COLUMN(),FALSE)=0,"",VLOOKUP(VALUE($A12),Federados!$A$2:$W$601,COLUMN(),FALSE))</f>
        <v>#N/A</v>
      </c>
      <c r="U12" s="56" t="e">
        <f>IF(VLOOKUP(VALUE($A12),Federados!$A$2:$W$601,COLUMN(),FALSE)=0,"",VLOOKUP(VALUE($A12),Federados!$A$2:$W$601,COLUMN(),FALSE))</f>
        <v>#N/A</v>
      </c>
      <c r="V12" s="56" t="e">
        <f>IF(VLOOKUP(VALUE($A12),Federados!$A$2:$W$601,COLUMN(),FALSE)=0,"",VLOOKUP(VALUE($A12),Federados!$A$2:$W$601,COLUMN(),FALSE))</f>
        <v>#N/A</v>
      </c>
      <c r="W12" s="56" t="e">
        <f>IF(VLOOKUP(VALUE($A12),Federados!$A$2:$W$601,COLUMN(),FALSE)=0,"",VLOOKUP(VALUE($A12),Federados!$A$2:$W$601,COLUMN(),FALSE))</f>
        <v>#N/A</v>
      </c>
      <c r="X12" s="56">
        <f>IF($A12&lt;&gt;0,Simples!G20,"")</f>
      </c>
      <c r="Y12" s="56">
        <f>IF($A12&lt;&gt;0,Simples!H20,"")</f>
      </c>
      <c r="Z12" s="56"/>
    </row>
    <row r="13" spans="1:26" ht="12.75">
      <c r="A13" s="55">
        <f>Simples!B21</f>
        <v>0</v>
      </c>
      <c r="B13" s="56" t="e">
        <f>VLOOKUP(VALUE($A13),Federados!$A$2:$W$601,COLUMN(),FALSE)</f>
        <v>#N/A</v>
      </c>
      <c r="C13" s="56" t="e">
        <f>IF(VLOOKUP(VALUE($A13),Federados!$A$2:$W$601,COLUMN(),FALSE)=0,"",VLOOKUP(VALUE($A13),Federados!$A$2:$W$601,COLUMN(),FALSE))</f>
        <v>#N/A</v>
      </c>
      <c r="D13" s="56" t="e">
        <f>IF(VLOOKUP(VALUE($A13),Federados!$A$2:$W$601,COLUMN(),FALSE)=0,"",VLOOKUP(VALUE($A13),Federados!$A$2:$W$601,COLUMN(),FALSE))</f>
        <v>#N/A</v>
      </c>
      <c r="E13" s="56" t="e">
        <f>IF(VLOOKUP(VALUE($A13),Federados!$A$2:$W$601,COLUMN(),FALSE)=0,"",VLOOKUP(VALUE($A13),Federados!$A$2:$W$601,COLUMN(),FALSE))</f>
        <v>#N/A</v>
      </c>
      <c r="F13" s="56" t="e">
        <f>IF(VLOOKUP(VALUE($A13),Federados!$A$2:$W$601,COLUMN(),FALSE)=0,"",VLOOKUP(VALUE($A13),Federados!$A$2:$W$601,COLUMN(),FALSE))</f>
        <v>#N/A</v>
      </c>
      <c r="G13" s="56" t="e">
        <f>IF(VLOOKUP(VALUE($A13),Federados!$A$2:$W$601,COLUMN(),FALSE)=0,"",VLOOKUP(VALUE($A13),Federados!$A$2:$W$601,COLUMN(),FALSE))</f>
        <v>#N/A</v>
      </c>
      <c r="H13" s="56" t="e">
        <f>IF(VLOOKUP(VALUE($A13),Federados!$A$2:$W$601,COLUMN(),FALSE)=0,"",VLOOKUP(VALUE($A13),Federados!$A$2:$W$601,COLUMN(),FALSE))</f>
        <v>#N/A</v>
      </c>
      <c r="I13" s="56" t="e">
        <f>IF(VLOOKUP(VALUE($A13),Federados!$A$2:$W$601,COLUMN(),FALSE)=0,"",VLOOKUP(VALUE($A13),Federados!$A$2:$W$601,COLUMN(),FALSE))</f>
        <v>#N/A</v>
      </c>
      <c r="J13" s="56" t="e">
        <f>IF(VLOOKUP(VALUE($A13),Federados!$A$2:$W$601,COLUMN(),FALSE)=0,"",VLOOKUP(VALUE($A13),Federados!$A$2:$W$601,COLUMN(),FALSE))</f>
        <v>#N/A</v>
      </c>
      <c r="K13" s="56" t="e">
        <f>IF(VLOOKUP(VALUE($A13),Federados!$A$2:$W$601,COLUMN(),FALSE)=0,"",VLOOKUP(VALUE($A13),Federados!$A$2:$W$601,COLUMN(),FALSE))</f>
        <v>#N/A</v>
      </c>
      <c r="L13" s="56" t="e">
        <f>IF(VLOOKUP(VALUE($A13),Federados!$A$2:$W$601,COLUMN(),FALSE)=0,"",VLOOKUP(VALUE($A13),Federados!$A$2:$W$601,COLUMN(),FALSE))</f>
        <v>#N/A</v>
      </c>
      <c r="M13" s="56" t="e">
        <f>IF(VLOOKUP(VALUE($A13),Federados!$A$2:$W$601,COLUMN(),FALSE)=0,"",VLOOKUP(VALUE($A13),Federados!$A$2:$W$601,COLUMN(),FALSE))</f>
        <v>#N/A</v>
      </c>
      <c r="N13" s="56" t="e">
        <f>IF(VLOOKUP(VALUE($A13),Federados!$A$2:$W$601,COLUMN(),FALSE)=0,"",VLOOKUP(VALUE($A13),Federados!$A$2:$W$601,COLUMN(),FALSE))</f>
        <v>#N/A</v>
      </c>
      <c r="O13" s="56" t="e">
        <f>IF(VLOOKUP(VALUE($A13),Federados!$A$2:$W$601,COLUMN(),FALSE)=0,"",VLOOKUP(VALUE($A13),Federados!$A$2:$W$601,COLUMN(),FALSE))</f>
        <v>#N/A</v>
      </c>
      <c r="P13" s="56" t="e">
        <f>IF(VLOOKUP(VALUE($A13),Federados!$A$2:$W$601,COLUMN(),FALSE)=0,"",VLOOKUP(VALUE($A13),Federados!$A$2:$W$601,COLUMN(),FALSE))</f>
        <v>#N/A</v>
      </c>
      <c r="Q13" s="61" t="e">
        <f>IF(VLOOKUP(VALUE($A13),Federados!$A$2:$W$601,COLUMN(),FALSE)=0,"",VLOOKUP(VALUE($A13),Federados!$A$2:$W$601,COLUMN(),FALSE))</f>
        <v>#N/A</v>
      </c>
      <c r="R13" s="61" t="e">
        <f>IF(VLOOKUP(VALUE($A13),Federados!$A$2:$W$601,COLUMN(),FALSE)=0,"",VLOOKUP(VALUE($A13),Federados!$A$2:$W$601,COLUMN(),FALSE))</f>
        <v>#N/A</v>
      </c>
      <c r="S13" s="56" t="e">
        <f>IF(VLOOKUP(VALUE($A13),Federados!$A$2:$W$601,COLUMN(),FALSE)=0,"",VLOOKUP(VALUE($A13),Federados!$A$2:$W$601,COLUMN(),FALSE))</f>
        <v>#N/A</v>
      </c>
      <c r="T13" s="56" t="e">
        <f>IF(VLOOKUP(VALUE($A13),Federados!$A$2:$W$601,COLUMN(),FALSE)=0,"",VLOOKUP(VALUE($A13),Federados!$A$2:$W$601,COLUMN(),FALSE))</f>
        <v>#N/A</v>
      </c>
      <c r="U13" s="56" t="e">
        <f>IF(VLOOKUP(VALUE($A13),Federados!$A$2:$W$601,COLUMN(),FALSE)=0,"",VLOOKUP(VALUE($A13),Federados!$A$2:$W$601,COLUMN(),FALSE))</f>
        <v>#N/A</v>
      </c>
      <c r="V13" s="56" t="e">
        <f>IF(VLOOKUP(VALUE($A13),Federados!$A$2:$W$601,COLUMN(),FALSE)=0,"",VLOOKUP(VALUE($A13),Federados!$A$2:$W$601,COLUMN(),FALSE))</f>
        <v>#N/A</v>
      </c>
      <c r="W13" s="56" t="e">
        <f>IF(VLOOKUP(VALUE($A13),Federados!$A$2:$W$601,COLUMN(),FALSE)=0,"",VLOOKUP(VALUE($A13),Federados!$A$2:$W$601,COLUMN(),FALSE))</f>
        <v>#N/A</v>
      </c>
      <c r="X13" s="56">
        <f>IF($A13&lt;&gt;0,Simples!G21,"")</f>
      </c>
      <c r="Y13" s="56">
        <f>IF($A13&lt;&gt;0,Simples!H21,"")</f>
      </c>
      <c r="Z13" s="56"/>
    </row>
    <row r="14" spans="1:26" ht="12.75">
      <c r="A14" s="55">
        <f>Simples!B22</f>
        <v>0</v>
      </c>
      <c r="B14" s="56" t="e">
        <f>VLOOKUP(VALUE($A14),Federados!$A$2:$W$601,COLUMN(),FALSE)</f>
        <v>#N/A</v>
      </c>
      <c r="C14" s="56" t="e">
        <f>IF(VLOOKUP(VALUE($A14),Federados!$A$2:$W$601,COLUMN(),FALSE)=0,"",VLOOKUP(VALUE($A14),Federados!$A$2:$W$601,COLUMN(),FALSE))</f>
        <v>#N/A</v>
      </c>
      <c r="D14" s="56" t="e">
        <f>IF(VLOOKUP(VALUE($A14),Federados!$A$2:$W$601,COLUMN(),FALSE)=0,"",VLOOKUP(VALUE($A14),Federados!$A$2:$W$601,COLUMN(),FALSE))</f>
        <v>#N/A</v>
      </c>
      <c r="E14" s="56" t="e">
        <f>IF(VLOOKUP(VALUE($A14),Federados!$A$2:$W$601,COLUMN(),FALSE)=0,"",VLOOKUP(VALUE($A14),Federados!$A$2:$W$601,COLUMN(),FALSE))</f>
        <v>#N/A</v>
      </c>
      <c r="F14" s="56" t="e">
        <f>IF(VLOOKUP(VALUE($A14),Federados!$A$2:$W$601,COLUMN(),FALSE)=0,"",VLOOKUP(VALUE($A14),Federados!$A$2:$W$601,COLUMN(),FALSE))</f>
        <v>#N/A</v>
      </c>
      <c r="G14" s="56" t="e">
        <f>IF(VLOOKUP(VALUE($A14),Federados!$A$2:$W$601,COLUMN(),FALSE)=0,"",VLOOKUP(VALUE($A14),Federados!$A$2:$W$601,COLUMN(),FALSE))</f>
        <v>#N/A</v>
      </c>
      <c r="H14" s="56" t="e">
        <f>IF(VLOOKUP(VALUE($A14),Federados!$A$2:$W$601,COLUMN(),FALSE)=0,"",VLOOKUP(VALUE($A14),Federados!$A$2:$W$601,COLUMN(),FALSE))</f>
        <v>#N/A</v>
      </c>
      <c r="I14" s="56" t="e">
        <f>IF(VLOOKUP(VALUE($A14),Federados!$A$2:$W$601,COLUMN(),FALSE)=0,"",VLOOKUP(VALUE($A14),Federados!$A$2:$W$601,COLUMN(),FALSE))</f>
        <v>#N/A</v>
      </c>
      <c r="J14" s="56" t="e">
        <f>IF(VLOOKUP(VALUE($A14),Federados!$A$2:$W$601,COLUMN(),FALSE)=0,"",VLOOKUP(VALUE($A14),Federados!$A$2:$W$601,COLUMN(),FALSE))</f>
        <v>#N/A</v>
      </c>
      <c r="K14" s="56" t="e">
        <f>IF(VLOOKUP(VALUE($A14),Federados!$A$2:$W$601,COLUMN(),FALSE)=0,"",VLOOKUP(VALUE($A14),Federados!$A$2:$W$601,COLUMN(),FALSE))</f>
        <v>#N/A</v>
      </c>
      <c r="L14" s="56" t="e">
        <f>IF(VLOOKUP(VALUE($A14),Federados!$A$2:$W$601,COLUMN(),FALSE)=0,"",VLOOKUP(VALUE($A14),Federados!$A$2:$W$601,COLUMN(),FALSE))</f>
        <v>#N/A</v>
      </c>
      <c r="M14" s="56" t="e">
        <f>IF(VLOOKUP(VALUE($A14),Federados!$A$2:$W$601,COLUMN(),FALSE)=0,"",VLOOKUP(VALUE($A14),Federados!$A$2:$W$601,COLUMN(),FALSE))</f>
        <v>#N/A</v>
      </c>
      <c r="N14" s="56" t="e">
        <f>IF(VLOOKUP(VALUE($A14),Federados!$A$2:$W$601,COLUMN(),FALSE)=0,"",VLOOKUP(VALUE($A14),Federados!$A$2:$W$601,COLUMN(),FALSE))</f>
        <v>#N/A</v>
      </c>
      <c r="O14" s="56" t="e">
        <f>IF(VLOOKUP(VALUE($A14),Federados!$A$2:$W$601,COLUMN(),FALSE)=0,"",VLOOKUP(VALUE($A14),Federados!$A$2:$W$601,COLUMN(),FALSE))</f>
        <v>#N/A</v>
      </c>
      <c r="P14" s="56" t="e">
        <f>IF(VLOOKUP(VALUE($A14),Federados!$A$2:$W$601,COLUMN(),FALSE)=0,"",VLOOKUP(VALUE($A14),Federados!$A$2:$W$601,COLUMN(),FALSE))</f>
        <v>#N/A</v>
      </c>
      <c r="Q14" s="61" t="e">
        <f>IF(VLOOKUP(VALUE($A14),Federados!$A$2:$W$601,COLUMN(),FALSE)=0,"",VLOOKUP(VALUE($A14),Federados!$A$2:$W$601,COLUMN(),FALSE))</f>
        <v>#N/A</v>
      </c>
      <c r="R14" s="61" t="e">
        <f>IF(VLOOKUP(VALUE($A14),Federados!$A$2:$W$601,COLUMN(),FALSE)=0,"",VLOOKUP(VALUE($A14),Federados!$A$2:$W$601,COLUMN(),FALSE))</f>
        <v>#N/A</v>
      </c>
      <c r="S14" s="56" t="e">
        <f>IF(VLOOKUP(VALUE($A14),Federados!$A$2:$W$601,COLUMN(),FALSE)=0,"",VLOOKUP(VALUE($A14),Federados!$A$2:$W$601,COLUMN(),FALSE))</f>
        <v>#N/A</v>
      </c>
      <c r="T14" s="56" t="e">
        <f>IF(VLOOKUP(VALUE($A14),Federados!$A$2:$W$601,COLUMN(),FALSE)=0,"",VLOOKUP(VALUE($A14),Federados!$A$2:$W$601,COLUMN(),FALSE))</f>
        <v>#N/A</v>
      </c>
      <c r="U14" s="56" t="e">
        <f>IF(VLOOKUP(VALUE($A14),Federados!$A$2:$W$601,COLUMN(),FALSE)=0,"",VLOOKUP(VALUE($A14),Federados!$A$2:$W$601,COLUMN(),FALSE))</f>
        <v>#N/A</v>
      </c>
      <c r="V14" s="56" t="e">
        <f>IF(VLOOKUP(VALUE($A14),Federados!$A$2:$W$601,COLUMN(),FALSE)=0,"",VLOOKUP(VALUE($A14),Federados!$A$2:$W$601,COLUMN(),FALSE))</f>
        <v>#N/A</v>
      </c>
      <c r="W14" s="56" t="e">
        <f>IF(VLOOKUP(VALUE($A14),Federados!$A$2:$W$601,COLUMN(),FALSE)=0,"",VLOOKUP(VALUE($A14),Federados!$A$2:$W$601,COLUMN(),FALSE))</f>
        <v>#N/A</v>
      </c>
      <c r="X14" s="56">
        <f>IF($A14&lt;&gt;0,Simples!G22,"")</f>
      </c>
      <c r="Y14" s="56">
        <f>IF($A14&lt;&gt;0,Simples!H22,"")</f>
      </c>
      <c r="Z14" s="56"/>
    </row>
    <row r="15" spans="1:26" ht="12.75">
      <c r="A15" s="55">
        <f>Simples!B23</f>
        <v>0</v>
      </c>
      <c r="B15" s="56" t="e">
        <f>VLOOKUP(VALUE($A15),Federados!$A$2:$W$601,COLUMN(),FALSE)</f>
        <v>#N/A</v>
      </c>
      <c r="C15" s="56" t="e">
        <f>IF(VLOOKUP(VALUE($A15),Federados!$A$2:$W$601,COLUMN(),FALSE)=0,"",VLOOKUP(VALUE($A15),Federados!$A$2:$W$601,COLUMN(),FALSE))</f>
        <v>#N/A</v>
      </c>
      <c r="D15" s="56" t="e">
        <f>IF(VLOOKUP(VALUE($A15),Federados!$A$2:$W$601,COLUMN(),FALSE)=0,"",VLOOKUP(VALUE($A15),Federados!$A$2:$W$601,COLUMN(),FALSE))</f>
        <v>#N/A</v>
      </c>
      <c r="E15" s="56" t="e">
        <f>IF(VLOOKUP(VALUE($A15),Federados!$A$2:$W$601,COLUMN(),FALSE)=0,"",VLOOKUP(VALUE($A15),Federados!$A$2:$W$601,COLUMN(),FALSE))</f>
        <v>#N/A</v>
      </c>
      <c r="F15" s="56" t="e">
        <f>IF(VLOOKUP(VALUE($A15),Federados!$A$2:$W$601,COLUMN(),FALSE)=0,"",VLOOKUP(VALUE($A15),Federados!$A$2:$W$601,COLUMN(),FALSE))</f>
        <v>#N/A</v>
      </c>
      <c r="G15" s="56" t="e">
        <f>IF(VLOOKUP(VALUE($A15),Federados!$A$2:$W$601,COLUMN(),FALSE)=0,"",VLOOKUP(VALUE($A15),Federados!$A$2:$W$601,COLUMN(),FALSE))</f>
        <v>#N/A</v>
      </c>
      <c r="H15" s="56" t="e">
        <f>IF(VLOOKUP(VALUE($A15),Federados!$A$2:$W$601,COLUMN(),FALSE)=0,"",VLOOKUP(VALUE($A15),Federados!$A$2:$W$601,COLUMN(),FALSE))</f>
        <v>#N/A</v>
      </c>
      <c r="I15" s="56" t="e">
        <f>IF(VLOOKUP(VALUE($A15),Federados!$A$2:$W$601,COLUMN(),FALSE)=0,"",VLOOKUP(VALUE($A15),Federados!$A$2:$W$601,COLUMN(),FALSE))</f>
        <v>#N/A</v>
      </c>
      <c r="J15" s="56" t="e">
        <f>IF(VLOOKUP(VALUE($A15),Federados!$A$2:$W$601,COLUMN(),FALSE)=0,"",VLOOKUP(VALUE($A15),Federados!$A$2:$W$601,COLUMN(),FALSE))</f>
        <v>#N/A</v>
      </c>
      <c r="K15" s="56" t="e">
        <f>IF(VLOOKUP(VALUE($A15),Federados!$A$2:$W$601,COLUMN(),FALSE)=0,"",VLOOKUP(VALUE($A15),Federados!$A$2:$W$601,COLUMN(),FALSE))</f>
        <v>#N/A</v>
      </c>
      <c r="L15" s="56" t="e">
        <f>IF(VLOOKUP(VALUE($A15),Federados!$A$2:$W$601,COLUMN(),FALSE)=0,"",VLOOKUP(VALUE($A15),Federados!$A$2:$W$601,COLUMN(),FALSE))</f>
        <v>#N/A</v>
      </c>
      <c r="M15" s="56" t="e">
        <f>IF(VLOOKUP(VALUE($A15),Federados!$A$2:$W$601,COLUMN(),FALSE)=0,"",VLOOKUP(VALUE($A15),Federados!$A$2:$W$601,COLUMN(),FALSE))</f>
        <v>#N/A</v>
      </c>
      <c r="N15" s="56" t="e">
        <f>IF(VLOOKUP(VALUE($A15),Federados!$A$2:$W$601,COLUMN(),FALSE)=0,"",VLOOKUP(VALUE($A15),Federados!$A$2:$W$601,COLUMN(),FALSE))</f>
        <v>#N/A</v>
      </c>
      <c r="O15" s="56" t="e">
        <f>IF(VLOOKUP(VALUE($A15),Federados!$A$2:$W$601,COLUMN(),FALSE)=0,"",VLOOKUP(VALUE($A15),Federados!$A$2:$W$601,COLUMN(),FALSE))</f>
        <v>#N/A</v>
      </c>
      <c r="P15" s="56" t="e">
        <f>IF(VLOOKUP(VALUE($A15),Federados!$A$2:$W$601,COLUMN(),FALSE)=0,"",VLOOKUP(VALUE($A15),Federados!$A$2:$W$601,COLUMN(),FALSE))</f>
        <v>#N/A</v>
      </c>
      <c r="Q15" s="61" t="e">
        <f>IF(VLOOKUP(VALUE($A15),Federados!$A$2:$W$601,COLUMN(),FALSE)=0,"",VLOOKUP(VALUE($A15),Federados!$A$2:$W$601,COLUMN(),FALSE))</f>
        <v>#N/A</v>
      </c>
      <c r="R15" s="61" t="e">
        <f>IF(VLOOKUP(VALUE($A15),Federados!$A$2:$W$601,COLUMN(),FALSE)=0,"",VLOOKUP(VALUE($A15),Federados!$A$2:$W$601,COLUMN(),FALSE))</f>
        <v>#N/A</v>
      </c>
      <c r="S15" s="56" t="e">
        <f>IF(VLOOKUP(VALUE($A15),Federados!$A$2:$W$601,COLUMN(),FALSE)=0,"",VLOOKUP(VALUE($A15),Federados!$A$2:$W$601,COLUMN(),FALSE))</f>
        <v>#N/A</v>
      </c>
      <c r="T15" s="56" t="e">
        <f>IF(VLOOKUP(VALUE($A15),Federados!$A$2:$W$601,COLUMN(),FALSE)=0,"",VLOOKUP(VALUE($A15),Federados!$A$2:$W$601,COLUMN(),FALSE))</f>
        <v>#N/A</v>
      </c>
      <c r="U15" s="56" t="e">
        <f>IF(VLOOKUP(VALUE($A15),Federados!$A$2:$W$601,COLUMN(),FALSE)=0,"",VLOOKUP(VALUE($A15),Federados!$A$2:$W$601,COLUMN(),FALSE))</f>
        <v>#N/A</v>
      </c>
      <c r="V15" s="56" t="e">
        <f>IF(VLOOKUP(VALUE($A15),Federados!$A$2:$W$601,COLUMN(),FALSE)=0,"",VLOOKUP(VALUE($A15),Federados!$A$2:$W$601,COLUMN(),FALSE))</f>
        <v>#N/A</v>
      </c>
      <c r="W15" s="56" t="e">
        <f>IF(VLOOKUP(VALUE($A15),Federados!$A$2:$W$601,COLUMN(),FALSE)=0,"",VLOOKUP(VALUE($A15),Federados!$A$2:$W$601,COLUMN(),FALSE))</f>
        <v>#N/A</v>
      </c>
      <c r="X15" s="56">
        <f>IF($A15&lt;&gt;0,Simples!G23,"")</f>
      </c>
      <c r="Y15" s="56">
        <f>IF($A15&lt;&gt;0,Simples!H23,"")</f>
      </c>
      <c r="Z15" s="56"/>
    </row>
    <row r="16" spans="1:26" ht="12.75">
      <c r="A16" s="55">
        <f>Simples!B24</f>
        <v>0</v>
      </c>
      <c r="B16" s="56" t="e">
        <f>VLOOKUP(VALUE($A16),Federados!$A$2:$W$601,COLUMN(),FALSE)</f>
        <v>#N/A</v>
      </c>
      <c r="C16" s="56" t="e">
        <f>IF(VLOOKUP(VALUE($A16),Federados!$A$2:$W$601,COLUMN(),FALSE)=0,"",VLOOKUP(VALUE($A16),Federados!$A$2:$W$601,COLUMN(),FALSE))</f>
        <v>#N/A</v>
      </c>
      <c r="D16" s="56" t="e">
        <f>IF(VLOOKUP(VALUE($A16),Federados!$A$2:$W$601,COLUMN(),FALSE)=0,"",VLOOKUP(VALUE($A16),Federados!$A$2:$W$601,COLUMN(),FALSE))</f>
        <v>#N/A</v>
      </c>
      <c r="E16" s="56" t="e">
        <f>IF(VLOOKUP(VALUE($A16),Federados!$A$2:$W$601,COLUMN(),FALSE)=0,"",VLOOKUP(VALUE($A16),Federados!$A$2:$W$601,COLUMN(),FALSE))</f>
        <v>#N/A</v>
      </c>
      <c r="F16" s="56" t="e">
        <f>IF(VLOOKUP(VALUE($A16),Federados!$A$2:$W$601,COLUMN(),FALSE)=0,"",VLOOKUP(VALUE($A16),Federados!$A$2:$W$601,COLUMN(),FALSE))</f>
        <v>#N/A</v>
      </c>
      <c r="G16" s="56" t="e">
        <f>IF(VLOOKUP(VALUE($A16),Federados!$A$2:$W$601,COLUMN(),FALSE)=0,"",VLOOKUP(VALUE($A16),Federados!$A$2:$W$601,COLUMN(),FALSE))</f>
        <v>#N/A</v>
      </c>
      <c r="H16" s="56" t="e">
        <f>IF(VLOOKUP(VALUE($A16),Federados!$A$2:$W$601,COLUMN(),FALSE)=0,"",VLOOKUP(VALUE($A16),Federados!$A$2:$W$601,COLUMN(),FALSE))</f>
        <v>#N/A</v>
      </c>
      <c r="I16" s="56" t="e">
        <f>IF(VLOOKUP(VALUE($A16),Federados!$A$2:$W$601,COLUMN(),FALSE)=0,"",VLOOKUP(VALUE($A16),Federados!$A$2:$W$601,COLUMN(),FALSE))</f>
        <v>#N/A</v>
      </c>
      <c r="J16" s="56" t="e">
        <f>IF(VLOOKUP(VALUE($A16),Federados!$A$2:$W$601,COLUMN(),FALSE)=0,"",VLOOKUP(VALUE($A16),Federados!$A$2:$W$601,COLUMN(),FALSE))</f>
        <v>#N/A</v>
      </c>
      <c r="K16" s="56" t="e">
        <f>IF(VLOOKUP(VALUE($A16),Federados!$A$2:$W$601,COLUMN(),FALSE)=0,"",VLOOKUP(VALUE($A16),Federados!$A$2:$W$601,COLUMN(),FALSE))</f>
        <v>#N/A</v>
      </c>
      <c r="L16" s="56" t="e">
        <f>IF(VLOOKUP(VALUE($A16),Federados!$A$2:$W$601,COLUMN(),FALSE)=0,"",VLOOKUP(VALUE($A16),Federados!$A$2:$W$601,COLUMN(),FALSE))</f>
        <v>#N/A</v>
      </c>
      <c r="M16" s="56" t="e">
        <f>IF(VLOOKUP(VALUE($A16),Federados!$A$2:$W$601,COLUMN(),FALSE)=0,"",VLOOKUP(VALUE($A16),Federados!$A$2:$W$601,COLUMN(),FALSE))</f>
        <v>#N/A</v>
      </c>
      <c r="N16" s="56" t="e">
        <f>IF(VLOOKUP(VALUE($A16),Federados!$A$2:$W$601,COLUMN(),FALSE)=0,"",VLOOKUP(VALUE($A16),Federados!$A$2:$W$601,COLUMN(),FALSE))</f>
        <v>#N/A</v>
      </c>
      <c r="O16" s="56" t="e">
        <f>IF(VLOOKUP(VALUE($A16),Federados!$A$2:$W$601,COLUMN(),FALSE)=0,"",VLOOKUP(VALUE($A16),Federados!$A$2:$W$601,COLUMN(),FALSE))</f>
        <v>#N/A</v>
      </c>
      <c r="P16" s="56" t="e">
        <f>IF(VLOOKUP(VALUE($A16),Federados!$A$2:$W$601,COLUMN(),FALSE)=0,"",VLOOKUP(VALUE($A16),Federados!$A$2:$W$601,COLUMN(),FALSE))</f>
        <v>#N/A</v>
      </c>
      <c r="Q16" s="61" t="e">
        <f>IF(VLOOKUP(VALUE($A16),Federados!$A$2:$W$601,COLUMN(),FALSE)=0,"",VLOOKUP(VALUE($A16),Federados!$A$2:$W$601,COLUMN(),FALSE))</f>
        <v>#N/A</v>
      </c>
      <c r="R16" s="61" t="e">
        <f>IF(VLOOKUP(VALUE($A16),Federados!$A$2:$W$601,COLUMN(),FALSE)=0,"",VLOOKUP(VALUE($A16),Federados!$A$2:$W$601,COLUMN(),FALSE))</f>
        <v>#N/A</v>
      </c>
      <c r="S16" s="56" t="e">
        <f>IF(VLOOKUP(VALUE($A16),Federados!$A$2:$W$601,COLUMN(),FALSE)=0,"",VLOOKUP(VALUE($A16),Federados!$A$2:$W$601,COLUMN(),FALSE))</f>
        <v>#N/A</v>
      </c>
      <c r="T16" s="56" t="e">
        <f>IF(VLOOKUP(VALUE($A16),Federados!$A$2:$W$601,COLUMN(),FALSE)=0,"",VLOOKUP(VALUE($A16),Federados!$A$2:$W$601,COLUMN(),FALSE))</f>
        <v>#N/A</v>
      </c>
      <c r="U16" s="56" t="e">
        <f>IF(VLOOKUP(VALUE($A16),Federados!$A$2:$W$601,COLUMN(),FALSE)=0,"",VLOOKUP(VALUE($A16),Federados!$A$2:$W$601,COLUMN(),FALSE))</f>
        <v>#N/A</v>
      </c>
      <c r="V16" s="56" t="e">
        <f>IF(VLOOKUP(VALUE($A16),Federados!$A$2:$W$601,COLUMN(),FALSE)=0,"",VLOOKUP(VALUE($A16),Federados!$A$2:$W$601,COLUMN(),FALSE))</f>
        <v>#N/A</v>
      </c>
      <c r="W16" s="56" t="e">
        <f>IF(VLOOKUP(VALUE($A16),Federados!$A$2:$W$601,COLUMN(),FALSE)=0,"",VLOOKUP(VALUE($A16),Federados!$A$2:$W$601,COLUMN(),FALSE))</f>
        <v>#N/A</v>
      </c>
      <c r="X16" s="56">
        <f>IF($A16&lt;&gt;0,Simples!G24,"")</f>
      </c>
      <c r="Y16" s="56">
        <f>IF($A16&lt;&gt;0,Simples!H24,"")</f>
      </c>
      <c r="Z16" s="56"/>
    </row>
    <row r="17" spans="1:26" ht="12.75">
      <c r="A17" s="55">
        <f>Simples!B25</f>
        <v>0</v>
      </c>
      <c r="B17" s="56" t="e">
        <f>VLOOKUP(VALUE($A17),Federados!$A$2:$W$601,COLUMN(),FALSE)</f>
        <v>#N/A</v>
      </c>
      <c r="C17" s="56" t="e">
        <f>IF(VLOOKUP(VALUE($A17),Federados!$A$2:$W$601,COLUMN(),FALSE)=0,"",VLOOKUP(VALUE($A17),Federados!$A$2:$W$601,COLUMN(),FALSE))</f>
        <v>#N/A</v>
      </c>
      <c r="D17" s="56" t="e">
        <f>IF(VLOOKUP(VALUE($A17),Federados!$A$2:$W$601,COLUMN(),FALSE)=0,"",VLOOKUP(VALUE($A17),Federados!$A$2:$W$601,COLUMN(),FALSE))</f>
        <v>#N/A</v>
      </c>
      <c r="E17" s="56" t="e">
        <f>IF(VLOOKUP(VALUE($A17),Federados!$A$2:$W$601,COLUMN(),FALSE)=0,"",VLOOKUP(VALUE($A17),Federados!$A$2:$W$601,COLUMN(),FALSE))</f>
        <v>#N/A</v>
      </c>
      <c r="F17" s="56" t="e">
        <f>IF(VLOOKUP(VALUE($A17),Federados!$A$2:$W$601,COLUMN(),FALSE)=0,"",VLOOKUP(VALUE($A17),Federados!$A$2:$W$601,COLUMN(),FALSE))</f>
        <v>#N/A</v>
      </c>
      <c r="G17" s="56" t="e">
        <f>IF(VLOOKUP(VALUE($A17),Federados!$A$2:$W$601,COLUMN(),FALSE)=0,"",VLOOKUP(VALUE($A17),Federados!$A$2:$W$601,COLUMN(),FALSE))</f>
        <v>#N/A</v>
      </c>
      <c r="H17" s="56" t="e">
        <f>IF(VLOOKUP(VALUE($A17),Federados!$A$2:$W$601,COLUMN(),FALSE)=0,"",VLOOKUP(VALUE($A17),Federados!$A$2:$W$601,COLUMN(),FALSE))</f>
        <v>#N/A</v>
      </c>
      <c r="I17" s="56" t="e">
        <f>IF(VLOOKUP(VALUE($A17),Federados!$A$2:$W$601,COLUMN(),FALSE)=0,"",VLOOKUP(VALUE($A17),Federados!$A$2:$W$601,COLUMN(),FALSE))</f>
        <v>#N/A</v>
      </c>
      <c r="J17" s="56" t="e">
        <f>IF(VLOOKUP(VALUE($A17),Federados!$A$2:$W$601,COLUMN(),FALSE)=0,"",VLOOKUP(VALUE($A17),Federados!$A$2:$W$601,COLUMN(),FALSE))</f>
        <v>#N/A</v>
      </c>
      <c r="K17" s="56" t="e">
        <f>IF(VLOOKUP(VALUE($A17),Federados!$A$2:$W$601,COLUMN(),FALSE)=0,"",VLOOKUP(VALUE($A17),Federados!$A$2:$W$601,COLUMN(),FALSE))</f>
        <v>#N/A</v>
      </c>
      <c r="L17" s="56" t="e">
        <f>IF(VLOOKUP(VALUE($A17),Federados!$A$2:$W$601,COLUMN(),FALSE)=0,"",VLOOKUP(VALUE($A17),Federados!$A$2:$W$601,COLUMN(),FALSE))</f>
        <v>#N/A</v>
      </c>
      <c r="M17" s="56" t="e">
        <f>IF(VLOOKUP(VALUE($A17),Federados!$A$2:$W$601,COLUMN(),FALSE)=0,"",VLOOKUP(VALUE($A17),Federados!$A$2:$W$601,COLUMN(),FALSE))</f>
        <v>#N/A</v>
      </c>
      <c r="N17" s="56" t="e">
        <f>IF(VLOOKUP(VALUE($A17),Federados!$A$2:$W$601,COLUMN(),FALSE)=0,"",VLOOKUP(VALUE($A17),Federados!$A$2:$W$601,COLUMN(),FALSE))</f>
        <v>#N/A</v>
      </c>
      <c r="O17" s="56" t="e">
        <f>IF(VLOOKUP(VALUE($A17),Federados!$A$2:$W$601,COLUMN(),FALSE)=0,"",VLOOKUP(VALUE($A17),Federados!$A$2:$W$601,COLUMN(),FALSE))</f>
        <v>#N/A</v>
      </c>
      <c r="P17" s="56" t="e">
        <f>IF(VLOOKUP(VALUE($A17),Federados!$A$2:$W$601,COLUMN(),FALSE)=0,"",VLOOKUP(VALUE($A17),Federados!$A$2:$W$601,COLUMN(),FALSE))</f>
        <v>#N/A</v>
      </c>
      <c r="Q17" s="61" t="e">
        <f>IF(VLOOKUP(VALUE($A17),Federados!$A$2:$W$601,COLUMN(),FALSE)=0,"",VLOOKUP(VALUE($A17),Federados!$A$2:$W$601,COLUMN(),FALSE))</f>
        <v>#N/A</v>
      </c>
      <c r="R17" s="61" t="e">
        <f>IF(VLOOKUP(VALUE($A17),Federados!$A$2:$W$601,COLUMN(),FALSE)=0,"",VLOOKUP(VALUE($A17),Federados!$A$2:$W$601,COLUMN(),FALSE))</f>
        <v>#N/A</v>
      </c>
      <c r="S17" s="56" t="e">
        <f>IF(VLOOKUP(VALUE($A17),Federados!$A$2:$W$601,COLUMN(),FALSE)=0,"",VLOOKUP(VALUE($A17),Federados!$A$2:$W$601,COLUMN(),FALSE))</f>
        <v>#N/A</v>
      </c>
      <c r="T17" s="56" t="e">
        <f>IF(VLOOKUP(VALUE($A17),Federados!$A$2:$W$601,COLUMN(),FALSE)=0,"",VLOOKUP(VALUE($A17),Federados!$A$2:$W$601,COLUMN(),FALSE))</f>
        <v>#N/A</v>
      </c>
      <c r="U17" s="56" t="e">
        <f>IF(VLOOKUP(VALUE($A17),Federados!$A$2:$W$601,COLUMN(),FALSE)=0,"",VLOOKUP(VALUE($A17),Federados!$A$2:$W$601,COLUMN(),FALSE))</f>
        <v>#N/A</v>
      </c>
      <c r="V17" s="56" t="e">
        <f>IF(VLOOKUP(VALUE($A17),Federados!$A$2:$W$601,COLUMN(),FALSE)=0,"",VLOOKUP(VALUE($A17),Federados!$A$2:$W$601,COLUMN(),FALSE))</f>
        <v>#N/A</v>
      </c>
      <c r="W17" s="56" t="e">
        <f>IF(VLOOKUP(VALUE($A17),Federados!$A$2:$W$601,COLUMN(),FALSE)=0,"",VLOOKUP(VALUE($A17),Federados!$A$2:$W$601,COLUMN(),FALSE))</f>
        <v>#N/A</v>
      </c>
      <c r="X17" s="56">
        <f>IF($A17&lt;&gt;0,Simples!G25,"")</f>
      </c>
      <c r="Y17" s="56">
        <f>IF($A17&lt;&gt;0,Simples!H25,"")</f>
      </c>
      <c r="Z17" s="56"/>
    </row>
    <row r="18" spans="1:26" ht="12.75">
      <c r="A18" s="55">
        <f>Simples!B26</f>
        <v>0</v>
      </c>
      <c r="B18" s="56" t="e">
        <f>VLOOKUP(VALUE($A18),Federados!$A$2:$W$601,COLUMN(),FALSE)</f>
        <v>#N/A</v>
      </c>
      <c r="C18" s="56" t="e">
        <f>IF(VLOOKUP(VALUE($A18),Federados!$A$2:$W$601,COLUMN(),FALSE)=0,"",VLOOKUP(VALUE($A18),Federados!$A$2:$W$601,COLUMN(),FALSE))</f>
        <v>#N/A</v>
      </c>
      <c r="D18" s="56" t="e">
        <f>IF(VLOOKUP(VALUE($A18),Federados!$A$2:$W$601,COLUMN(),FALSE)=0,"",VLOOKUP(VALUE($A18),Federados!$A$2:$W$601,COLUMN(),FALSE))</f>
        <v>#N/A</v>
      </c>
      <c r="E18" s="56" t="e">
        <f>IF(VLOOKUP(VALUE($A18),Federados!$A$2:$W$601,COLUMN(),FALSE)=0,"",VLOOKUP(VALUE($A18),Federados!$A$2:$W$601,COLUMN(),FALSE))</f>
        <v>#N/A</v>
      </c>
      <c r="F18" s="56" t="e">
        <f>IF(VLOOKUP(VALUE($A18),Federados!$A$2:$W$601,COLUMN(),FALSE)=0,"",VLOOKUP(VALUE($A18),Federados!$A$2:$W$601,COLUMN(),FALSE))</f>
        <v>#N/A</v>
      </c>
      <c r="G18" s="56" t="e">
        <f>IF(VLOOKUP(VALUE($A18),Federados!$A$2:$W$601,COLUMN(),FALSE)=0,"",VLOOKUP(VALUE($A18),Federados!$A$2:$W$601,COLUMN(),FALSE))</f>
        <v>#N/A</v>
      </c>
      <c r="H18" s="56" t="e">
        <f>IF(VLOOKUP(VALUE($A18),Federados!$A$2:$W$601,COLUMN(),FALSE)=0,"",VLOOKUP(VALUE($A18),Federados!$A$2:$W$601,COLUMN(),FALSE))</f>
        <v>#N/A</v>
      </c>
      <c r="I18" s="56" t="e">
        <f>IF(VLOOKUP(VALUE($A18),Federados!$A$2:$W$601,COLUMN(),FALSE)=0,"",VLOOKUP(VALUE($A18),Federados!$A$2:$W$601,COLUMN(),FALSE))</f>
        <v>#N/A</v>
      </c>
      <c r="J18" s="56" t="e">
        <f>IF(VLOOKUP(VALUE($A18),Federados!$A$2:$W$601,COLUMN(),FALSE)=0,"",VLOOKUP(VALUE($A18),Federados!$A$2:$W$601,COLUMN(),FALSE))</f>
        <v>#N/A</v>
      </c>
      <c r="K18" s="56" t="e">
        <f>IF(VLOOKUP(VALUE($A18),Federados!$A$2:$W$601,COLUMN(),FALSE)=0,"",VLOOKUP(VALUE($A18),Federados!$A$2:$W$601,COLUMN(),FALSE))</f>
        <v>#N/A</v>
      </c>
      <c r="L18" s="56" t="e">
        <f>IF(VLOOKUP(VALUE($A18),Federados!$A$2:$W$601,COLUMN(),FALSE)=0,"",VLOOKUP(VALUE($A18),Federados!$A$2:$W$601,COLUMN(),FALSE))</f>
        <v>#N/A</v>
      </c>
      <c r="M18" s="56" t="e">
        <f>IF(VLOOKUP(VALUE($A18),Federados!$A$2:$W$601,COLUMN(),FALSE)=0,"",VLOOKUP(VALUE($A18),Federados!$A$2:$W$601,COLUMN(),FALSE))</f>
        <v>#N/A</v>
      </c>
      <c r="N18" s="56" t="e">
        <f>IF(VLOOKUP(VALUE($A18),Federados!$A$2:$W$601,COLUMN(),FALSE)=0,"",VLOOKUP(VALUE($A18),Federados!$A$2:$W$601,COLUMN(),FALSE))</f>
        <v>#N/A</v>
      </c>
      <c r="O18" s="56" t="e">
        <f>IF(VLOOKUP(VALUE($A18),Federados!$A$2:$W$601,COLUMN(),FALSE)=0,"",VLOOKUP(VALUE($A18),Federados!$A$2:$W$601,COLUMN(),FALSE))</f>
        <v>#N/A</v>
      </c>
      <c r="P18" s="56" t="e">
        <f>IF(VLOOKUP(VALUE($A18),Federados!$A$2:$W$601,COLUMN(),FALSE)=0,"",VLOOKUP(VALUE($A18),Federados!$A$2:$W$601,COLUMN(),FALSE))</f>
        <v>#N/A</v>
      </c>
      <c r="Q18" s="61" t="e">
        <f>IF(VLOOKUP(VALUE($A18),Federados!$A$2:$W$601,COLUMN(),FALSE)=0,"",VLOOKUP(VALUE($A18),Federados!$A$2:$W$601,COLUMN(),FALSE))</f>
        <v>#N/A</v>
      </c>
      <c r="R18" s="61" t="e">
        <f>IF(VLOOKUP(VALUE($A18),Federados!$A$2:$W$601,COLUMN(),FALSE)=0,"",VLOOKUP(VALUE($A18),Federados!$A$2:$W$601,COLUMN(),FALSE))</f>
        <v>#N/A</v>
      </c>
      <c r="S18" s="56" t="e">
        <f>IF(VLOOKUP(VALUE($A18),Federados!$A$2:$W$601,COLUMN(),FALSE)=0,"",VLOOKUP(VALUE($A18),Federados!$A$2:$W$601,COLUMN(),FALSE))</f>
        <v>#N/A</v>
      </c>
      <c r="T18" s="56" t="e">
        <f>IF(VLOOKUP(VALUE($A18),Federados!$A$2:$W$601,COLUMN(),FALSE)=0,"",VLOOKUP(VALUE($A18),Federados!$A$2:$W$601,COLUMN(),FALSE))</f>
        <v>#N/A</v>
      </c>
      <c r="U18" s="56" t="e">
        <f>IF(VLOOKUP(VALUE($A18),Federados!$A$2:$W$601,COLUMN(),FALSE)=0,"",VLOOKUP(VALUE($A18),Federados!$A$2:$W$601,COLUMN(),FALSE))</f>
        <v>#N/A</v>
      </c>
      <c r="V18" s="56" t="e">
        <f>IF(VLOOKUP(VALUE($A18),Federados!$A$2:$W$601,COLUMN(),FALSE)=0,"",VLOOKUP(VALUE($A18),Federados!$A$2:$W$601,COLUMN(),FALSE))</f>
        <v>#N/A</v>
      </c>
      <c r="W18" s="56" t="e">
        <f>IF(VLOOKUP(VALUE($A18),Federados!$A$2:$W$601,COLUMN(),FALSE)=0,"",VLOOKUP(VALUE($A18),Federados!$A$2:$W$601,COLUMN(),FALSE))</f>
        <v>#N/A</v>
      </c>
      <c r="X18" s="56">
        <f>IF($A18&lt;&gt;0,Simples!G26,"")</f>
      </c>
      <c r="Y18" s="56">
        <f>IF($A18&lt;&gt;0,Simples!H26,"")</f>
      </c>
      <c r="Z18" s="56"/>
    </row>
    <row r="19" spans="1:26" ht="12.75">
      <c r="A19" s="55">
        <f>Simples!B27</f>
        <v>0</v>
      </c>
      <c r="B19" s="56" t="e">
        <f>VLOOKUP(VALUE($A19),Federados!$A$2:$W$601,COLUMN(),FALSE)</f>
        <v>#N/A</v>
      </c>
      <c r="C19" s="56" t="e">
        <f>IF(VLOOKUP(VALUE($A19),Federados!$A$2:$W$601,COLUMN(),FALSE)=0,"",VLOOKUP(VALUE($A19),Federados!$A$2:$W$601,COLUMN(),FALSE))</f>
        <v>#N/A</v>
      </c>
      <c r="D19" s="56" t="e">
        <f>IF(VLOOKUP(VALUE($A19),Federados!$A$2:$W$601,COLUMN(),FALSE)=0,"",VLOOKUP(VALUE($A19),Federados!$A$2:$W$601,COLUMN(),FALSE))</f>
        <v>#N/A</v>
      </c>
      <c r="E19" s="56" t="e">
        <f>IF(VLOOKUP(VALUE($A19),Federados!$A$2:$W$601,COLUMN(),FALSE)=0,"",VLOOKUP(VALUE($A19),Federados!$A$2:$W$601,COLUMN(),FALSE))</f>
        <v>#N/A</v>
      </c>
      <c r="F19" s="56" t="e">
        <f>IF(VLOOKUP(VALUE($A19),Federados!$A$2:$W$601,COLUMN(),FALSE)=0,"",VLOOKUP(VALUE($A19),Federados!$A$2:$W$601,COLUMN(),FALSE))</f>
        <v>#N/A</v>
      </c>
      <c r="G19" s="56" t="e">
        <f>IF(VLOOKUP(VALUE($A19),Federados!$A$2:$W$601,COLUMN(),FALSE)=0,"",VLOOKUP(VALUE($A19),Federados!$A$2:$W$601,COLUMN(),FALSE))</f>
        <v>#N/A</v>
      </c>
      <c r="H19" s="56" t="e">
        <f>IF(VLOOKUP(VALUE($A19),Federados!$A$2:$W$601,COLUMN(),FALSE)=0,"",VLOOKUP(VALUE($A19),Federados!$A$2:$W$601,COLUMN(),FALSE))</f>
        <v>#N/A</v>
      </c>
      <c r="I19" s="56" t="e">
        <f>IF(VLOOKUP(VALUE($A19),Federados!$A$2:$W$601,COLUMN(),FALSE)=0,"",VLOOKUP(VALUE($A19),Federados!$A$2:$W$601,COLUMN(),FALSE))</f>
        <v>#N/A</v>
      </c>
      <c r="J19" s="56" t="e">
        <f>IF(VLOOKUP(VALUE($A19),Federados!$A$2:$W$601,COLUMN(),FALSE)=0,"",VLOOKUP(VALUE($A19),Federados!$A$2:$W$601,COLUMN(),FALSE))</f>
        <v>#N/A</v>
      </c>
      <c r="K19" s="56" t="e">
        <f>IF(VLOOKUP(VALUE($A19),Federados!$A$2:$W$601,COLUMN(),FALSE)=0,"",VLOOKUP(VALUE($A19),Federados!$A$2:$W$601,COLUMN(),FALSE))</f>
        <v>#N/A</v>
      </c>
      <c r="L19" s="56" t="e">
        <f>IF(VLOOKUP(VALUE($A19),Federados!$A$2:$W$601,COLUMN(),FALSE)=0,"",VLOOKUP(VALUE($A19),Federados!$A$2:$W$601,COLUMN(),FALSE))</f>
        <v>#N/A</v>
      </c>
      <c r="M19" s="56" t="e">
        <f>IF(VLOOKUP(VALUE($A19),Federados!$A$2:$W$601,COLUMN(),FALSE)=0,"",VLOOKUP(VALUE($A19),Federados!$A$2:$W$601,COLUMN(),FALSE))</f>
        <v>#N/A</v>
      </c>
      <c r="N19" s="56" t="e">
        <f>IF(VLOOKUP(VALUE($A19),Federados!$A$2:$W$601,COLUMN(),FALSE)=0,"",VLOOKUP(VALUE($A19),Federados!$A$2:$W$601,COLUMN(),FALSE))</f>
        <v>#N/A</v>
      </c>
      <c r="O19" s="56" t="e">
        <f>IF(VLOOKUP(VALUE($A19),Federados!$A$2:$W$601,COLUMN(),FALSE)=0,"",VLOOKUP(VALUE($A19),Federados!$A$2:$W$601,COLUMN(),FALSE))</f>
        <v>#N/A</v>
      </c>
      <c r="P19" s="56" t="e">
        <f>IF(VLOOKUP(VALUE($A19),Federados!$A$2:$W$601,COLUMN(),FALSE)=0,"",VLOOKUP(VALUE($A19),Federados!$A$2:$W$601,COLUMN(),FALSE))</f>
        <v>#N/A</v>
      </c>
      <c r="Q19" s="61" t="e">
        <f>IF(VLOOKUP(VALUE($A19),Federados!$A$2:$W$601,COLUMN(),FALSE)=0,"",VLOOKUP(VALUE($A19),Federados!$A$2:$W$601,COLUMN(),FALSE))</f>
        <v>#N/A</v>
      </c>
      <c r="R19" s="61" t="e">
        <f>IF(VLOOKUP(VALUE($A19),Federados!$A$2:$W$601,COLUMN(),FALSE)=0,"",VLOOKUP(VALUE($A19),Federados!$A$2:$W$601,COLUMN(),FALSE))</f>
        <v>#N/A</v>
      </c>
      <c r="S19" s="56" t="e">
        <f>IF(VLOOKUP(VALUE($A19),Federados!$A$2:$W$601,COLUMN(),FALSE)=0,"",VLOOKUP(VALUE($A19),Federados!$A$2:$W$601,COLUMN(),FALSE))</f>
        <v>#N/A</v>
      </c>
      <c r="T19" s="56" t="e">
        <f>IF(VLOOKUP(VALUE($A19),Federados!$A$2:$W$601,COLUMN(),FALSE)=0,"",VLOOKUP(VALUE($A19),Federados!$A$2:$W$601,COLUMN(),FALSE))</f>
        <v>#N/A</v>
      </c>
      <c r="U19" s="56" t="e">
        <f>IF(VLOOKUP(VALUE($A19),Federados!$A$2:$W$601,COLUMN(),FALSE)=0,"",VLOOKUP(VALUE($A19),Federados!$A$2:$W$601,COLUMN(),FALSE))</f>
        <v>#N/A</v>
      </c>
      <c r="V19" s="56" t="e">
        <f>IF(VLOOKUP(VALUE($A19),Federados!$A$2:$W$601,COLUMN(),FALSE)=0,"",VLOOKUP(VALUE($A19),Federados!$A$2:$W$601,COLUMN(),FALSE))</f>
        <v>#N/A</v>
      </c>
      <c r="W19" s="56" t="e">
        <f>IF(VLOOKUP(VALUE($A19),Federados!$A$2:$W$601,COLUMN(),FALSE)=0,"",VLOOKUP(VALUE($A19),Federados!$A$2:$W$601,COLUMN(),FALSE))</f>
        <v>#N/A</v>
      </c>
      <c r="X19" s="56">
        <f>IF($A19&lt;&gt;0,Simples!G27,"")</f>
      </c>
      <c r="Y19" s="56">
        <f>IF($A19&lt;&gt;0,Simples!H27,"")</f>
      </c>
      <c r="Z19" s="56"/>
    </row>
    <row r="20" spans="1:26" ht="12.75">
      <c r="A20" s="55">
        <f>Simples!B28</f>
        <v>0</v>
      </c>
      <c r="B20" s="56" t="e">
        <f>VLOOKUP(VALUE($A20),Federados!$A$2:$W$601,COLUMN(),FALSE)</f>
        <v>#N/A</v>
      </c>
      <c r="C20" s="56" t="e">
        <f>IF(VLOOKUP(VALUE($A20),Federados!$A$2:$W$601,COLUMN(),FALSE)=0,"",VLOOKUP(VALUE($A20),Federados!$A$2:$W$601,COLUMN(),FALSE))</f>
        <v>#N/A</v>
      </c>
      <c r="D20" s="56" t="e">
        <f>IF(VLOOKUP(VALUE($A20),Federados!$A$2:$W$601,COLUMN(),FALSE)=0,"",VLOOKUP(VALUE($A20),Federados!$A$2:$W$601,COLUMN(),FALSE))</f>
        <v>#N/A</v>
      </c>
      <c r="E20" s="56" t="e">
        <f>IF(VLOOKUP(VALUE($A20),Federados!$A$2:$W$601,COLUMN(),FALSE)=0,"",VLOOKUP(VALUE($A20),Federados!$A$2:$W$601,COLUMN(),FALSE))</f>
        <v>#N/A</v>
      </c>
      <c r="F20" s="56" t="e">
        <f>IF(VLOOKUP(VALUE($A20),Federados!$A$2:$W$601,COLUMN(),FALSE)=0,"",VLOOKUP(VALUE($A20),Federados!$A$2:$W$601,COLUMN(),FALSE))</f>
        <v>#N/A</v>
      </c>
      <c r="G20" s="56" t="e">
        <f>IF(VLOOKUP(VALUE($A20),Federados!$A$2:$W$601,COLUMN(),FALSE)=0,"",VLOOKUP(VALUE($A20),Federados!$A$2:$W$601,COLUMN(),FALSE))</f>
        <v>#N/A</v>
      </c>
      <c r="H20" s="56" t="e">
        <f>IF(VLOOKUP(VALUE($A20),Federados!$A$2:$W$601,COLUMN(),FALSE)=0,"",VLOOKUP(VALUE($A20),Federados!$A$2:$W$601,COLUMN(),FALSE))</f>
        <v>#N/A</v>
      </c>
      <c r="I20" s="56" t="e">
        <f>IF(VLOOKUP(VALUE($A20),Federados!$A$2:$W$601,COLUMN(),FALSE)=0,"",VLOOKUP(VALUE($A20),Federados!$A$2:$W$601,COLUMN(),FALSE))</f>
        <v>#N/A</v>
      </c>
      <c r="J20" s="56" t="e">
        <f>IF(VLOOKUP(VALUE($A20),Federados!$A$2:$W$601,COLUMN(),FALSE)=0,"",VLOOKUP(VALUE($A20),Federados!$A$2:$W$601,COLUMN(),FALSE))</f>
        <v>#N/A</v>
      </c>
      <c r="K20" s="56" t="e">
        <f>IF(VLOOKUP(VALUE($A20),Federados!$A$2:$W$601,COLUMN(),FALSE)=0,"",VLOOKUP(VALUE($A20),Federados!$A$2:$W$601,COLUMN(),FALSE))</f>
        <v>#N/A</v>
      </c>
      <c r="L20" s="56" t="e">
        <f>IF(VLOOKUP(VALUE($A20),Federados!$A$2:$W$601,COLUMN(),FALSE)=0,"",VLOOKUP(VALUE($A20),Federados!$A$2:$W$601,COLUMN(),FALSE))</f>
        <v>#N/A</v>
      </c>
      <c r="M20" s="56" t="e">
        <f>IF(VLOOKUP(VALUE($A20),Federados!$A$2:$W$601,COLUMN(),FALSE)=0,"",VLOOKUP(VALUE($A20),Federados!$A$2:$W$601,COLUMN(),FALSE))</f>
        <v>#N/A</v>
      </c>
      <c r="N20" s="56" t="e">
        <f>IF(VLOOKUP(VALUE($A20),Federados!$A$2:$W$601,COLUMN(),FALSE)=0,"",VLOOKUP(VALUE($A20),Federados!$A$2:$W$601,COLUMN(),FALSE))</f>
        <v>#N/A</v>
      </c>
      <c r="O20" s="56" t="e">
        <f>IF(VLOOKUP(VALUE($A20),Federados!$A$2:$W$601,COLUMN(),FALSE)=0,"",VLOOKUP(VALUE($A20),Federados!$A$2:$W$601,COLUMN(),FALSE))</f>
        <v>#N/A</v>
      </c>
      <c r="P20" s="56" t="e">
        <f>IF(VLOOKUP(VALUE($A20),Federados!$A$2:$W$601,COLUMN(),FALSE)=0,"",VLOOKUP(VALUE($A20),Federados!$A$2:$W$601,COLUMN(),FALSE))</f>
        <v>#N/A</v>
      </c>
      <c r="Q20" s="61" t="e">
        <f>IF(VLOOKUP(VALUE($A20),Federados!$A$2:$W$601,COLUMN(),FALSE)=0,"",VLOOKUP(VALUE($A20),Federados!$A$2:$W$601,COLUMN(),FALSE))</f>
        <v>#N/A</v>
      </c>
      <c r="R20" s="61" t="e">
        <f>IF(VLOOKUP(VALUE($A20),Federados!$A$2:$W$601,COLUMN(),FALSE)=0,"",VLOOKUP(VALUE($A20),Federados!$A$2:$W$601,COLUMN(),FALSE))</f>
        <v>#N/A</v>
      </c>
      <c r="S20" s="56" t="e">
        <f>IF(VLOOKUP(VALUE($A20),Federados!$A$2:$W$601,COLUMN(),FALSE)=0,"",VLOOKUP(VALUE($A20),Federados!$A$2:$W$601,COLUMN(),FALSE))</f>
        <v>#N/A</v>
      </c>
      <c r="T20" s="56" t="e">
        <f>IF(VLOOKUP(VALUE($A20),Federados!$A$2:$W$601,COLUMN(),FALSE)=0,"",VLOOKUP(VALUE($A20),Federados!$A$2:$W$601,COLUMN(),FALSE))</f>
        <v>#N/A</v>
      </c>
      <c r="U20" s="56" t="e">
        <f>IF(VLOOKUP(VALUE($A20),Federados!$A$2:$W$601,COLUMN(),FALSE)=0,"",VLOOKUP(VALUE($A20),Federados!$A$2:$W$601,COLUMN(),FALSE))</f>
        <v>#N/A</v>
      </c>
      <c r="V20" s="56" t="e">
        <f>IF(VLOOKUP(VALUE($A20),Federados!$A$2:$W$601,COLUMN(),FALSE)=0,"",VLOOKUP(VALUE($A20),Federados!$A$2:$W$601,COLUMN(),FALSE))</f>
        <v>#N/A</v>
      </c>
      <c r="W20" s="56" t="e">
        <f>IF(VLOOKUP(VALUE($A20),Federados!$A$2:$W$601,COLUMN(),FALSE)=0,"",VLOOKUP(VALUE($A20),Federados!$A$2:$W$601,COLUMN(),FALSE))</f>
        <v>#N/A</v>
      </c>
      <c r="X20" s="56">
        <f>IF($A20&lt;&gt;0,Simples!G28,"")</f>
      </c>
      <c r="Y20" s="56">
        <f>IF($A20&lt;&gt;0,Simples!H28,"")</f>
      </c>
      <c r="Z20" s="56"/>
    </row>
    <row r="21" spans="1:26" ht="12.75">
      <c r="A21" s="55">
        <f>Simples!B29</f>
        <v>0</v>
      </c>
      <c r="B21" s="56" t="e">
        <f>VLOOKUP(VALUE($A21),Federados!$A$2:$W$601,COLUMN(),FALSE)</f>
        <v>#N/A</v>
      </c>
      <c r="C21" s="56" t="e">
        <f>IF(VLOOKUP(VALUE($A21),Federados!$A$2:$W$601,COLUMN(),FALSE)=0,"",VLOOKUP(VALUE($A21),Federados!$A$2:$W$601,COLUMN(),FALSE))</f>
        <v>#N/A</v>
      </c>
      <c r="D21" s="56" t="e">
        <f>IF(VLOOKUP(VALUE($A21),Federados!$A$2:$W$601,COLUMN(),FALSE)=0,"",VLOOKUP(VALUE($A21),Federados!$A$2:$W$601,COLUMN(),FALSE))</f>
        <v>#N/A</v>
      </c>
      <c r="E21" s="56" t="e">
        <f>IF(VLOOKUP(VALUE($A21),Federados!$A$2:$W$601,COLUMN(),FALSE)=0,"",VLOOKUP(VALUE($A21),Federados!$A$2:$W$601,COLUMN(),FALSE))</f>
        <v>#N/A</v>
      </c>
      <c r="F21" s="56" t="e">
        <f>IF(VLOOKUP(VALUE($A21),Federados!$A$2:$W$601,COLUMN(),FALSE)=0,"",VLOOKUP(VALUE($A21),Federados!$A$2:$W$601,COLUMN(),FALSE))</f>
        <v>#N/A</v>
      </c>
      <c r="G21" s="56" t="e">
        <f>IF(VLOOKUP(VALUE($A21),Federados!$A$2:$W$601,COLUMN(),FALSE)=0,"",VLOOKUP(VALUE($A21),Federados!$A$2:$W$601,COLUMN(),FALSE))</f>
        <v>#N/A</v>
      </c>
      <c r="H21" s="56" t="e">
        <f>IF(VLOOKUP(VALUE($A21),Federados!$A$2:$W$601,COLUMN(),FALSE)=0,"",VLOOKUP(VALUE($A21),Federados!$A$2:$W$601,COLUMN(),FALSE))</f>
        <v>#N/A</v>
      </c>
      <c r="I21" s="56" t="e">
        <f>IF(VLOOKUP(VALUE($A21),Federados!$A$2:$W$601,COLUMN(),FALSE)=0,"",VLOOKUP(VALUE($A21),Federados!$A$2:$W$601,COLUMN(),FALSE))</f>
        <v>#N/A</v>
      </c>
      <c r="J21" s="56" t="e">
        <f>IF(VLOOKUP(VALUE($A21),Federados!$A$2:$W$601,COLUMN(),FALSE)=0,"",VLOOKUP(VALUE($A21),Federados!$A$2:$W$601,COLUMN(),FALSE))</f>
        <v>#N/A</v>
      </c>
      <c r="K21" s="56" t="e">
        <f>IF(VLOOKUP(VALUE($A21),Federados!$A$2:$W$601,COLUMN(),FALSE)=0,"",VLOOKUP(VALUE($A21),Federados!$A$2:$W$601,COLUMN(),FALSE))</f>
        <v>#N/A</v>
      </c>
      <c r="L21" s="56" t="e">
        <f>IF(VLOOKUP(VALUE($A21),Federados!$A$2:$W$601,COLUMN(),FALSE)=0,"",VLOOKUP(VALUE($A21),Federados!$A$2:$W$601,COLUMN(),FALSE))</f>
        <v>#N/A</v>
      </c>
      <c r="M21" s="56" t="e">
        <f>IF(VLOOKUP(VALUE($A21),Federados!$A$2:$W$601,COLUMN(),FALSE)=0,"",VLOOKUP(VALUE($A21),Federados!$A$2:$W$601,COLUMN(),FALSE))</f>
        <v>#N/A</v>
      </c>
      <c r="N21" s="56" t="e">
        <f>IF(VLOOKUP(VALUE($A21),Federados!$A$2:$W$601,COLUMN(),FALSE)=0,"",VLOOKUP(VALUE($A21),Federados!$A$2:$W$601,COLUMN(),FALSE))</f>
        <v>#N/A</v>
      </c>
      <c r="O21" s="56" t="e">
        <f>IF(VLOOKUP(VALUE($A21),Federados!$A$2:$W$601,COLUMN(),FALSE)=0,"",VLOOKUP(VALUE($A21),Federados!$A$2:$W$601,COLUMN(),FALSE))</f>
        <v>#N/A</v>
      </c>
      <c r="P21" s="56" t="e">
        <f>IF(VLOOKUP(VALUE($A21),Federados!$A$2:$W$601,COLUMN(),FALSE)=0,"",VLOOKUP(VALUE($A21),Federados!$A$2:$W$601,COLUMN(),FALSE))</f>
        <v>#N/A</v>
      </c>
      <c r="Q21" s="61" t="e">
        <f>IF(VLOOKUP(VALUE($A21),Federados!$A$2:$W$601,COLUMN(),FALSE)=0,"",VLOOKUP(VALUE($A21),Federados!$A$2:$W$601,COLUMN(),FALSE))</f>
        <v>#N/A</v>
      </c>
      <c r="R21" s="61" t="e">
        <f>IF(VLOOKUP(VALUE($A21),Federados!$A$2:$W$601,COLUMN(),FALSE)=0,"",VLOOKUP(VALUE($A21),Federados!$A$2:$W$601,COLUMN(),FALSE))</f>
        <v>#N/A</v>
      </c>
      <c r="S21" s="56" t="e">
        <f>IF(VLOOKUP(VALUE($A21),Federados!$A$2:$W$601,COLUMN(),FALSE)=0,"",VLOOKUP(VALUE($A21),Federados!$A$2:$W$601,COLUMN(),FALSE))</f>
        <v>#N/A</v>
      </c>
      <c r="T21" s="56" t="e">
        <f>IF(VLOOKUP(VALUE($A21),Federados!$A$2:$W$601,COLUMN(),FALSE)=0,"",VLOOKUP(VALUE($A21),Federados!$A$2:$W$601,COLUMN(),FALSE))</f>
        <v>#N/A</v>
      </c>
      <c r="U21" s="56" t="e">
        <f>IF(VLOOKUP(VALUE($A21),Federados!$A$2:$W$601,COLUMN(),FALSE)=0,"",VLOOKUP(VALUE($A21),Federados!$A$2:$W$601,COLUMN(),FALSE))</f>
        <v>#N/A</v>
      </c>
      <c r="V21" s="56" t="e">
        <f>IF(VLOOKUP(VALUE($A21),Federados!$A$2:$W$601,COLUMN(),FALSE)=0,"",VLOOKUP(VALUE($A21),Federados!$A$2:$W$601,COLUMN(),FALSE))</f>
        <v>#N/A</v>
      </c>
      <c r="W21" s="56" t="e">
        <f>IF(VLOOKUP(VALUE($A21),Federados!$A$2:$W$601,COLUMN(),FALSE)=0,"",VLOOKUP(VALUE($A21),Federados!$A$2:$W$601,COLUMN(),FALSE))</f>
        <v>#N/A</v>
      </c>
      <c r="X21" s="56">
        <f>IF($A21&lt;&gt;0,Simples!G29,"")</f>
      </c>
      <c r="Y21" s="56">
        <f>IF($A21&lt;&gt;0,Simples!H29,"")</f>
      </c>
      <c r="Z21" s="56"/>
    </row>
    <row r="22" spans="1:26" ht="12.75">
      <c r="A22" s="55">
        <f>Simples!B30</f>
        <v>0</v>
      </c>
      <c r="B22" s="56" t="e">
        <f>VLOOKUP(VALUE($A22),Federados!$A$2:$W$601,COLUMN(),FALSE)</f>
        <v>#N/A</v>
      </c>
      <c r="C22" s="56" t="e">
        <f>IF(VLOOKUP(VALUE($A22),Federados!$A$2:$W$601,COLUMN(),FALSE)=0,"",VLOOKUP(VALUE($A22),Federados!$A$2:$W$601,COLUMN(),FALSE))</f>
        <v>#N/A</v>
      </c>
      <c r="D22" s="56" t="e">
        <f>IF(VLOOKUP(VALUE($A22),Federados!$A$2:$W$601,COLUMN(),FALSE)=0,"",VLOOKUP(VALUE($A22),Federados!$A$2:$W$601,COLUMN(),FALSE))</f>
        <v>#N/A</v>
      </c>
      <c r="E22" s="56" t="e">
        <f>IF(VLOOKUP(VALUE($A22),Federados!$A$2:$W$601,COLUMN(),FALSE)=0,"",VLOOKUP(VALUE($A22),Federados!$A$2:$W$601,COLUMN(),FALSE))</f>
        <v>#N/A</v>
      </c>
      <c r="F22" s="56" t="e">
        <f>IF(VLOOKUP(VALUE($A22),Federados!$A$2:$W$601,COLUMN(),FALSE)=0,"",VLOOKUP(VALUE($A22),Federados!$A$2:$W$601,COLUMN(),FALSE))</f>
        <v>#N/A</v>
      </c>
      <c r="G22" s="56" t="e">
        <f>IF(VLOOKUP(VALUE($A22),Federados!$A$2:$W$601,COLUMN(),FALSE)=0,"",VLOOKUP(VALUE($A22),Federados!$A$2:$W$601,COLUMN(),FALSE))</f>
        <v>#N/A</v>
      </c>
      <c r="H22" s="56" t="e">
        <f>IF(VLOOKUP(VALUE($A22),Federados!$A$2:$W$601,COLUMN(),FALSE)=0,"",VLOOKUP(VALUE($A22),Federados!$A$2:$W$601,COLUMN(),FALSE))</f>
        <v>#N/A</v>
      </c>
      <c r="I22" s="56" t="e">
        <f>IF(VLOOKUP(VALUE($A22),Federados!$A$2:$W$601,COLUMN(),FALSE)=0,"",VLOOKUP(VALUE($A22),Federados!$A$2:$W$601,COLUMN(),FALSE))</f>
        <v>#N/A</v>
      </c>
      <c r="J22" s="56" t="e">
        <f>IF(VLOOKUP(VALUE($A22),Federados!$A$2:$W$601,COLUMN(),FALSE)=0,"",VLOOKUP(VALUE($A22),Federados!$A$2:$W$601,COLUMN(),FALSE))</f>
        <v>#N/A</v>
      </c>
      <c r="K22" s="56" t="e">
        <f>IF(VLOOKUP(VALUE($A22),Federados!$A$2:$W$601,COLUMN(),FALSE)=0,"",VLOOKUP(VALUE($A22),Federados!$A$2:$W$601,COLUMN(),FALSE))</f>
        <v>#N/A</v>
      </c>
      <c r="L22" s="56" t="e">
        <f>IF(VLOOKUP(VALUE($A22),Federados!$A$2:$W$601,COLUMN(),FALSE)=0,"",VLOOKUP(VALUE($A22),Federados!$A$2:$W$601,COLUMN(),FALSE))</f>
        <v>#N/A</v>
      </c>
      <c r="M22" s="56" t="e">
        <f>IF(VLOOKUP(VALUE($A22),Federados!$A$2:$W$601,COLUMN(),FALSE)=0,"",VLOOKUP(VALUE($A22),Federados!$A$2:$W$601,COLUMN(),FALSE))</f>
        <v>#N/A</v>
      </c>
      <c r="N22" s="56" t="e">
        <f>IF(VLOOKUP(VALUE($A22),Federados!$A$2:$W$601,COLUMN(),FALSE)=0,"",VLOOKUP(VALUE($A22),Federados!$A$2:$W$601,COLUMN(),FALSE))</f>
        <v>#N/A</v>
      </c>
      <c r="O22" s="56" t="e">
        <f>IF(VLOOKUP(VALUE($A22),Federados!$A$2:$W$601,COLUMN(),FALSE)=0,"",VLOOKUP(VALUE($A22),Federados!$A$2:$W$601,COLUMN(),FALSE))</f>
        <v>#N/A</v>
      </c>
      <c r="P22" s="56" t="e">
        <f>IF(VLOOKUP(VALUE($A22),Federados!$A$2:$W$601,COLUMN(),FALSE)=0,"",VLOOKUP(VALUE($A22),Federados!$A$2:$W$601,COLUMN(),FALSE))</f>
        <v>#N/A</v>
      </c>
      <c r="Q22" s="61" t="e">
        <f>IF(VLOOKUP(VALUE($A22),Federados!$A$2:$W$601,COLUMN(),FALSE)=0,"",VLOOKUP(VALUE($A22),Federados!$A$2:$W$601,COLUMN(),FALSE))</f>
        <v>#N/A</v>
      </c>
      <c r="R22" s="61" t="e">
        <f>IF(VLOOKUP(VALUE($A22),Federados!$A$2:$W$601,COLUMN(),FALSE)=0,"",VLOOKUP(VALUE($A22),Federados!$A$2:$W$601,COLUMN(),FALSE))</f>
        <v>#N/A</v>
      </c>
      <c r="S22" s="56" t="e">
        <f>IF(VLOOKUP(VALUE($A22),Federados!$A$2:$W$601,COLUMN(),FALSE)=0,"",VLOOKUP(VALUE($A22),Federados!$A$2:$W$601,COLUMN(),FALSE))</f>
        <v>#N/A</v>
      </c>
      <c r="T22" s="56" t="e">
        <f>IF(VLOOKUP(VALUE($A22),Federados!$A$2:$W$601,COLUMN(),FALSE)=0,"",VLOOKUP(VALUE($A22),Federados!$A$2:$W$601,COLUMN(),FALSE))</f>
        <v>#N/A</v>
      </c>
      <c r="U22" s="56" t="e">
        <f>IF(VLOOKUP(VALUE($A22),Federados!$A$2:$W$601,COLUMN(),FALSE)=0,"",VLOOKUP(VALUE($A22),Federados!$A$2:$W$601,COLUMN(),FALSE))</f>
        <v>#N/A</v>
      </c>
      <c r="V22" s="56" t="e">
        <f>IF(VLOOKUP(VALUE($A22),Federados!$A$2:$W$601,COLUMN(),FALSE)=0,"",VLOOKUP(VALUE($A22),Federados!$A$2:$W$601,COLUMN(),FALSE))</f>
        <v>#N/A</v>
      </c>
      <c r="W22" s="56" t="e">
        <f>IF(VLOOKUP(VALUE($A22),Federados!$A$2:$W$601,COLUMN(),FALSE)=0,"",VLOOKUP(VALUE($A22),Federados!$A$2:$W$601,COLUMN(),FALSE))</f>
        <v>#N/A</v>
      </c>
      <c r="X22" s="56">
        <f>IF($A22&lt;&gt;0,Simples!G30,"")</f>
      </c>
      <c r="Y22" s="56">
        <f>IF($A22&lt;&gt;0,Simples!H30,"")</f>
      </c>
      <c r="Z22" s="56"/>
    </row>
    <row r="23" spans="1:26" ht="12.75">
      <c r="A23" s="55">
        <f>Simples!B31</f>
        <v>0</v>
      </c>
      <c r="B23" s="56" t="e">
        <f>VLOOKUP(VALUE($A23),Federados!$A$2:$W$601,COLUMN(),FALSE)</f>
        <v>#N/A</v>
      </c>
      <c r="C23" s="56" t="e">
        <f>IF(VLOOKUP(VALUE($A23),Federados!$A$2:$W$601,COLUMN(),FALSE)=0,"",VLOOKUP(VALUE($A23),Federados!$A$2:$W$601,COLUMN(),FALSE))</f>
        <v>#N/A</v>
      </c>
      <c r="D23" s="56" t="e">
        <f>IF(VLOOKUP(VALUE($A23),Federados!$A$2:$W$601,COLUMN(),FALSE)=0,"",VLOOKUP(VALUE($A23),Federados!$A$2:$W$601,COLUMN(),FALSE))</f>
        <v>#N/A</v>
      </c>
      <c r="E23" s="56" t="e">
        <f>IF(VLOOKUP(VALUE($A23),Federados!$A$2:$W$601,COLUMN(),FALSE)=0,"",VLOOKUP(VALUE($A23),Federados!$A$2:$W$601,COLUMN(),FALSE))</f>
        <v>#N/A</v>
      </c>
      <c r="F23" s="56" t="e">
        <f>IF(VLOOKUP(VALUE($A23),Federados!$A$2:$W$601,COLUMN(),FALSE)=0,"",VLOOKUP(VALUE($A23),Federados!$A$2:$W$601,COLUMN(),FALSE))</f>
        <v>#N/A</v>
      </c>
      <c r="G23" s="56" t="e">
        <f>IF(VLOOKUP(VALUE($A23),Federados!$A$2:$W$601,COLUMN(),FALSE)=0,"",VLOOKUP(VALUE($A23),Federados!$A$2:$W$601,COLUMN(),FALSE))</f>
        <v>#N/A</v>
      </c>
      <c r="H23" s="56" t="e">
        <f>IF(VLOOKUP(VALUE($A23),Federados!$A$2:$W$601,COLUMN(),FALSE)=0,"",VLOOKUP(VALUE($A23),Federados!$A$2:$W$601,COLUMN(),FALSE))</f>
        <v>#N/A</v>
      </c>
      <c r="I23" s="56" t="e">
        <f>IF(VLOOKUP(VALUE($A23),Federados!$A$2:$W$601,COLUMN(),FALSE)=0,"",VLOOKUP(VALUE($A23),Federados!$A$2:$W$601,COLUMN(),FALSE))</f>
        <v>#N/A</v>
      </c>
      <c r="J23" s="56" t="e">
        <f>IF(VLOOKUP(VALUE($A23),Federados!$A$2:$W$601,COLUMN(),FALSE)=0,"",VLOOKUP(VALUE($A23),Federados!$A$2:$W$601,COLUMN(),FALSE))</f>
        <v>#N/A</v>
      </c>
      <c r="K23" s="56" t="e">
        <f>IF(VLOOKUP(VALUE($A23),Federados!$A$2:$W$601,COLUMN(),FALSE)=0,"",VLOOKUP(VALUE($A23),Federados!$A$2:$W$601,COLUMN(),FALSE))</f>
        <v>#N/A</v>
      </c>
      <c r="L23" s="56" t="e">
        <f>IF(VLOOKUP(VALUE($A23),Federados!$A$2:$W$601,COLUMN(),FALSE)=0,"",VLOOKUP(VALUE($A23),Federados!$A$2:$W$601,COLUMN(),FALSE))</f>
        <v>#N/A</v>
      </c>
      <c r="M23" s="56" t="e">
        <f>IF(VLOOKUP(VALUE($A23),Federados!$A$2:$W$601,COLUMN(),FALSE)=0,"",VLOOKUP(VALUE($A23),Federados!$A$2:$W$601,COLUMN(),FALSE))</f>
        <v>#N/A</v>
      </c>
      <c r="N23" s="56" t="e">
        <f>IF(VLOOKUP(VALUE($A23),Federados!$A$2:$W$601,COLUMN(),FALSE)=0,"",VLOOKUP(VALUE($A23),Federados!$A$2:$W$601,COLUMN(),FALSE))</f>
        <v>#N/A</v>
      </c>
      <c r="O23" s="56" t="e">
        <f>IF(VLOOKUP(VALUE($A23),Federados!$A$2:$W$601,COLUMN(),FALSE)=0,"",VLOOKUP(VALUE($A23),Federados!$A$2:$W$601,COLUMN(),FALSE))</f>
        <v>#N/A</v>
      </c>
      <c r="P23" s="56" t="e">
        <f>IF(VLOOKUP(VALUE($A23),Federados!$A$2:$W$601,COLUMN(),FALSE)=0,"",VLOOKUP(VALUE($A23),Federados!$A$2:$W$601,COLUMN(),FALSE))</f>
        <v>#N/A</v>
      </c>
      <c r="Q23" s="61" t="e">
        <f>IF(VLOOKUP(VALUE($A23),Federados!$A$2:$W$601,COLUMN(),FALSE)=0,"",VLOOKUP(VALUE($A23),Federados!$A$2:$W$601,COLUMN(),FALSE))</f>
        <v>#N/A</v>
      </c>
      <c r="R23" s="61" t="e">
        <f>IF(VLOOKUP(VALUE($A23),Federados!$A$2:$W$601,COLUMN(),FALSE)=0,"",VLOOKUP(VALUE($A23),Federados!$A$2:$W$601,COLUMN(),FALSE))</f>
        <v>#N/A</v>
      </c>
      <c r="S23" s="56" t="e">
        <f>IF(VLOOKUP(VALUE($A23),Federados!$A$2:$W$601,COLUMN(),FALSE)=0,"",VLOOKUP(VALUE($A23),Federados!$A$2:$W$601,COLUMN(),FALSE))</f>
        <v>#N/A</v>
      </c>
      <c r="T23" s="56" t="e">
        <f>IF(VLOOKUP(VALUE($A23),Federados!$A$2:$W$601,COLUMN(),FALSE)=0,"",VLOOKUP(VALUE($A23),Federados!$A$2:$W$601,COLUMN(),FALSE))</f>
        <v>#N/A</v>
      </c>
      <c r="U23" s="56" t="e">
        <f>IF(VLOOKUP(VALUE($A23),Federados!$A$2:$W$601,COLUMN(),FALSE)=0,"",VLOOKUP(VALUE($A23),Federados!$A$2:$W$601,COLUMN(),FALSE))</f>
        <v>#N/A</v>
      </c>
      <c r="V23" s="56" t="e">
        <f>IF(VLOOKUP(VALUE($A23),Federados!$A$2:$W$601,COLUMN(),FALSE)=0,"",VLOOKUP(VALUE($A23),Federados!$A$2:$W$601,COLUMN(),FALSE))</f>
        <v>#N/A</v>
      </c>
      <c r="W23" s="56" t="e">
        <f>IF(VLOOKUP(VALUE($A23),Federados!$A$2:$W$601,COLUMN(),FALSE)=0,"",VLOOKUP(VALUE($A23),Federados!$A$2:$W$601,COLUMN(),FALSE))</f>
        <v>#N/A</v>
      </c>
      <c r="X23" s="56">
        <f>IF($A23&lt;&gt;0,Simples!G31,"")</f>
      </c>
      <c r="Y23" s="56">
        <f>IF($A23&lt;&gt;0,Simples!H31,"")</f>
      </c>
      <c r="Z23" s="56"/>
    </row>
    <row r="24" spans="1:26" ht="12.75">
      <c r="A24" s="55">
        <f>Simples!B32</f>
        <v>0</v>
      </c>
      <c r="B24" s="56" t="e">
        <f>VLOOKUP(VALUE($A24),Federados!$A$2:$W$601,COLUMN(),FALSE)</f>
        <v>#N/A</v>
      </c>
      <c r="C24" s="56" t="e">
        <f>IF(VLOOKUP(VALUE($A24),Federados!$A$2:$W$601,COLUMN(),FALSE)=0,"",VLOOKUP(VALUE($A24),Federados!$A$2:$W$601,COLUMN(),FALSE))</f>
        <v>#N/A</v>
      </c>
      <c r="D24" s="56" t="e">
        <f>IF(VLOOKUP(VALUE($A24),Federados!$A$2:$W$601,COLUMN(),FALSE)=0,"",VLOOKUP(VALUE($A24),Federados!$A$2:$W$601,COLUMN(),FALSE))</f>
        <v>#N/A</v>
      </c>
      <c r="E24" s="56" t="e">
        <f>IF(VLOOKUP(VALUE($A24),Federados!$A$2:$W$601,COLUMN(),FALSE)=0,"",VLOOKUP(VALUE($A24),Federados!$A$2:$W$601,COLUMN(),FALSE))</f>
        <v>#N/A</v>
      </c>
      <c r="F24" s="56" t="e">
        <f>IF(VLOOKUP(VALUE($A24),Federados!$A$2:$W$601,COLUMN(),FALSE)=0,"",VLOOKUP(VALUE($A24),Federados!$A$2:$W$601,COLUMN(),FALSE))</f>
        <v>#N/A</v>
      </c>
      <c r="G24" s="56" t="e">
        <f>IF(VLOOKUP(VALUE($A24),Federados!$A$2:$W$601,COLUMN(),FALSE)=0,"",VLOOKUP(VALUE($A24),Federados!$A$2:$W$601,COLUMN(),FALSE))</f>
        <v>#N/A</v>
      </c>
      <c r="H24" s="56" t="e">
        <f>IF(VLOOKUP(VALUE($A24),Federados!$A$2:$W$601,COLUMN(),FALSE)=0,"",VLOOKUP(VALUE($A24),Federados!$A$2:$W$601,COLUMN(),FALSE))</f>
        <v>#N/A</v>
      </c>
      <c r="I24" s="56" t="e">
        <f>IF(VLOOKUP(VALUE($A24),Federados!$A$2:$W$601,COLUMN(),FALSE)=0,"",VLOOKUP(VALUE($A24),Federados!$A$2:$W$601,COLUMN(),FALSE))</f>
        <v>#N/A</v>
      </c>
      <c r="J24" s="56" t="e">
        <f>IF(VLOOKUP(VALUE($A24),Federados!$A$2:$W$601,COLUMN(),FALSE)=0,"",VLOOKUP(VALUE($A24),Federados!$A$2:$W$601,COLUMN(),FALSE))</f>
        <v>#N/A</v>
      </c>
      <c r="K24" s="56" t="e">
        <f>IF(VLOOKUP(VALUE($A24),Federados!$A$2:$W$601,COLUMN(),FALSE)=0,"",VLOOKUP(VALUE($A24),Federados!$A$2:$W$601,COLUMN(),FALSE))</f>
        <v>#N/A</v>
      </c>
      <c r="L24" s="56" t="e">
        <f>IF(VLOOKUP(VALUE($A24),Federados!$A$2:$W$601,COLUMN(),FALSE)=0,"",VLOOKUP(VALUE($A24),Federados!$A$2:$W$601,COLUMN(),FALSE))</f>
        <v>#N/A</v>
      </c>
      <c r="M24" s="56" t="e">
        <f>IF(VLOOKUP(VALUE($A24),Federados!$A$2:$W$601,COLUMN(),FALSE)=0,"",VLOOKUP(VALUE($A24),Federados!$A$2:$W$601,COLUMN(),FALSE))</f>
        <v>#N/A</v>
      </c>
      <c r="N24" s="56" t="e">
        <f>IF(VLOOKUP(VALUE($A24),Federados!$A$2:$W$601,COLUMN(),FALSE)=0,"",VLOOKUP(VALUE($A24),Federados!$A$2:$W$601,COLUMN(),FALSE))</f>
        <v>#N/A</v>
      </c>
      <c r="O24" s="56" t="e">
        <f>IF(VLOOKUP(VALUE($A24),Federados!$A$2:$W$601,COLUMN(),FALSE)=0,"",VLOOKUP(VALUE($A24),Federados!$A$2:$W$601,COLUMN(),FALSE))</f>
        <v>#N/A</v>
      </c>
      <c r="P24" s="56" t="e">
        <f>IF(VLOOKUP(VALUE($A24),Federados!$A$2:$W$601,COLUMN(),FALSE)=0,"",VLOOKUP(VALUE($A24),Federados!$A$2:$W$601,COLUMN(),FALSE))</f>
        <v>#N/A</v>
      </c>
      <c r="Q24" s="61" t="e">
        <f>IF(VLOOKUP(VALUE($A24),Federados!$A$2:$W$601,COLUMN(),FALSE)=0,"",VLOOKUP(VALUE($A24),Federados!$A$2:$W$601,COLUMN(),FALSE))</f>
        <v>#N/A</v>
      </c>
      <c r="R24" s="61" t="e">
        <f>IF(VLOOKUP(VALUE($A24),Federados!$A$2:$W$601,COLUMN(),FALSE)=0,"",VLOOKUP(VALUE($A24),Federados!$A$2:$W$601,COLUMN(),FALSE))</f>
        <v>#N/A</v>
      </c>
      <c r="S24" s="56" t="e">
        <f>IF(VLOOKUP(VALUE($A24),Federados!$A$2:$W$601,COLUMN(),FALSE)=0,"",VLOOKUP(VALUE($A24),Federados!$A$2:$W$601,COLUMN(),FALSE))</f>
        <v>#N/A</v>
      </c>
      <c r="T24" s="56" t="e">
        <f>IF(VLOOKUP(VALUE($A24),Federados!$A$2:$W$601,COLUMN(),FALSE)=0,"",VLOOKUP(VALUE($A24),Federados!$A$2:$W$601,COLUMN(),FALSE))</f>
        <v>#N/A</v>
      </c>
      <c r="U24" s="56" t="e">
        <f>IF(VLOOKUP(VALUE($A24),Federados!$A$2:$W$601,COLUMN(),FALSE)=0,"",VLOOKUP(VALUE($A24),Federados!$A$2:$W$601,COLUMN(),FALSE))</f>
        <v>#N/A</v>
      </c>
      <c r="V24" s="56" t="e">
        <f>IF(VLOOKUP(VALUE($A24),Federados!$A$2:$W$601,COLUMN(),FALSE)=0,"",VLOOKUP(VALUE($A24),Federados!$A$2:$W$601,COLUMN(),FALSE))</f>
        <v>#N/A</v>
      </c>
      <c r="W24" s="56" t="e">
        <f>IF(VLOOKUP(VALUE($A24),Federados!$A$2:$W$601,COLUMN(),FALSE)=0,"",VLOOKUP(VALUE($A24),Federados!$A$2:$W$601,COLUMN(),FALSE))</f>
        <v>#N/A</v>
      </c>
      <c r="X24" s="56">
        <f>IF($A24&lt;&gt;0,Simples!G32,"")</f>
      </c>
      <c r="Y24" s="56">
        <f>IF($A24&lt;&gt;0,Simples!H32,"")</f>
      </c>
      <c r="Z24" s="56"/>
    </row>
    <row r="25" spans="1:26" ht="12.75">
      <c r="A25" s="55">
        <f>Simples!B33</f>
        <v>0</v>
      </c>
      <c r="B25" s="56" t="e">
        <f>VLOOKUP(VALUE($A25),Federados!$A$2:$W$601,COLUMN(),FALSE)</f>
        <v>#N/A</v>
      </c>
      <c r="C25" s="56" t="e">
        <f>IF(VLOOKUP(VALUE($A25),Federados!$A$2:$W$601,COLUMN(),FALSE)=0,"",VLOOKUP(VALUE($A25),Federados!$A$2:$W$601,COLUMN(),FALSE))</f>
        <v>#N/A</v>
      </c>
      <c r="D25" s="56" t="e">
        <f>IF(VLOOKUP(VALUE($A25),Federados!$A$2:$W$601,COLUMN(),FALSE)=0,"",VLOOKUP(VALUE($A25),Federados!$A$2:$W$601,COLUMN(),FALSE))</f>
        <v>#N/A</v>
      </c>
      <c r="E25" s="56" t="e">
        <f>IF(VLOOKUP(VALUE($A25),Federados!$A$2:$W$601,COLUMN(),FALSE)=0,"",VLOOKUP(VALUE($A25),Federados!$A$2:$W$601,COLUMN(),FALSE))</f>
        <v>#N/A</v>
      </c>
      <c r="F25" s="56" t="e">
        <f>IF(VLOOKUP(VALUE($A25),Federados!$A$2:$W$601,COLUMN(),FALSE)=0,"",VLOOKUP(VALUE($A25),Federados!$A$2:$W$601,COLUMN(),FALSE))</f>
        <v>#N/A</v>
      </c>
      <c r="G25" s="56" t="e">
        <f>IF(VLOOKUP(VALUE($A25),Federados!$A$2:$W$601,COLUMN(),FALSE)=0,"",VLOOKUP(VALUE($A25),Federados!$A$2:$W$601,COLUMN(),FALSE))</f>
        <v>#N/A</v>
      </c>
      <c r="H25" s="56" t="e">
        <f>IF(VLOOKUP(VALUE($A25),Federados!$A$2:$W$601,COLUMN(),FALSE)=0,"",VLOOKUP(VALUE($A25),Federados!$A$2:$W$601,COLUMN(),FALSE))</f>
        <v>#N/A</v>
      </c>
      <c r="I25" s="56" t="e">
        <f>IF(VLOOKUP(VALUE($A25),Federados!$A$2:$W$601,COLUMN(),FALSE)=0,"",VLOOKUP(VALUE($A25),Federados!$A$2:$W$601,COLUMN(),FALSE))</f>
        <v>#N/A</v>
      </c>
      <c r="J25" s="56" t="e">
        <f>IF(VLOOKUP(VALUE($A25),Federados!$A$2:$W$601,COLUMN(),FALSE)=0,"",VLOOKUP(VALUE($A25),Federados!$A$2:$W$601,COLUMN(),FALSE))</f>
        <v>#N/A</v>
      </c>
      <c r="K25" s="56" t="e">
        <f>IF(VLOOKUP(VALUE($A25),Federados!$A$2:$W$601,COLUMN(),FALSE)=0,"",VLOOKUP(VALUE($A25),Federados!$A$2:$W$601,COLUMN(),FALSE))</f>
        <v>#N/A</v>
      </c>
      <c r="L25" s="56" t="e">
        <f>IF(VLOOKUP(VALUE($A25),Federados!$A$2:$W$601,COLUMN(),FALSE)=0,"",VLOOKUP(VALUE($A25),Federados!$A$2:$W$601,COLUMN(),FALSE))</f>
        <v>#N/A</v>
      </c>
      <c r="M25" s="56" t="e">
        <f>IF(VLOOKUP(VALUE($A25),Federados!$A$2:$W$601,COLUMN(),FALSE)=0,"",VLOOKUP(VALUE($A25),Federados!$A$2:$W$601,COLUMN(),FALSE))</f>
        <v>#N/A</v>
      </c>
      <c r="N25" s="56" t="e">
        <f>IF(VLOOKUP(VALUE($A25),Federados!$A$2:$W$601,COLUMN(),FALSE)=0,"",VLOOKUP(VALUE($A25),Federados!$A$2:$W$601,COLUMN(),FALSE))</f>
        <v>#N/A</v>
      </c>
      <c r="O25" s="56" t="e">
        <f>IF(VLOOKUP(VALUE($A25),Federados!$A$2:$W$601,COLUMN(),FALSE)=0,"",VLOOKUP(VALUE($A25),Federados!$A$2:$W$601,COLUMN(),FALSE))</f>
        <v>#N/A</v>
      </c>
      <c r="P25" s="56" t="e">
        <f>IF(VLOOKUP(VALUE($A25),Federados!$A$2:$W$601,COLUMN(),FALSE)=0,"",VLOOKUP(VALUE($A25),Federados!$A$2:$W$601,COLUMN(),FALSE))</f>
        <v>#N/A</v>
      </c>
      <c r="Q25" s="61" t="e">
        <f>IF(VLOOKUP(VALUE($A25),Federados!$A$2:$W$601,COLUMN(),FALSE)=0,"",VLOOKUP(VALUE($A25),Federados!$A$2:$W$601,COLUMN(),FALSE))</f>
        <v>#N/A</v>
      </c>
      <c r="R25" s="61" t="e">
        <f>IF(VLOOKUP(VALUE($A25),Federados!$A$2:$W$601,COLUMN(),FALSE)=0,"",VLOOKUP(VALUE($A25),Federados!$A$2:$W$601,COLUMN(),FALSE))</f>
        <v>#N/A</v>
      </c>
      <c r="S25" s="56" t="e">
        <f>IF(VLOOKUP(VALUE($A25),Federados!$A$2:$W$601,COLUMN(),FALSE)=0,"",VLOOKUP(VALUE($A25),Federados!$A$2:$W$601,COLUMN(),FALSE))</f>
        <v>#N/A</v>
      </c>
      <c r="T25" s="56" t="e">
        <f>IF(VLOOKUP(VALUE($A25),Federados!$A$2:$W$601,COLUMN(),FALSE)=0,"",VLOOKUP(VALUE($A25),Federados!$A$2:$W$601,COLUMN(),FALSE))</f>
        <v>#N/A</v>
      </c>
      <c r="U25" s="56" t="e">
        <f>IF(VLOOKUP(VALUE($A25),Federados!$A$2:$W$601,COLUMN(),FALSE)=0,"",VLOOKUP(VALUE($A25),Federados!$A$2:$W$601,COLUMN(),FALSE))</f>
        <v>#N/A</v>
      </c>
      <c r="V25" s="56" t="e">
        <f>IF(VLOOKUP(VALUE($A25),Federados!$A$2:$W$601,COLUMN(),FALSE)=0,"",VLOOKUP(VALUE($A25),Federados!$A$2:$W$601,COLUMN(),FALSE))</f>
        <v>#N/A</v>
      </c>
      <c r="W25" s="56" t="e">
        <f>IF(VLOOKUP(VALUE($A25),Federados!$A$2:$W$601,COLUMN(),FALSE)=0,"",VLOOKUP(VALUE($A25),Federados!$A$2:$W$601,COLUMN(),FALSE))</f>
        <v>#N/A</v>
      </c>
      <c r="X25" s="56">
        <f>IF($A25&lt;&gt;0,Simples!G33,"")</f>
      </c>
      <c r="Y25" s="56">
        <f>IF($A25&lt;&gt;0,Simples!H33,"")</f>
      </c>
      <c r="Z25" s="56"/>
    </row>
    <row r="26" spans="1:26" ht="12.75">
      <c r="A26" s="55">
        <f>Simples!B34</f>
        <v>0</v>
      </c>
      <c r="B26" s="56" t="e">
        <f>VLOOKUP(VALUE($A26),Federados!$A$2:$W$601,COLUMN(),FALSE)</f>
        <v>#N/A</v>
      </c>
      <c r="C26" s="56" t="e">
        <f>IF(VLOOKUP(VALUE($A26),Federados!$A$2:$W$601,COLUMN(),FALSE)=0,"",VLOOKUP(VALUE($A26),Federados!$A$2:$W$601,COLUMN(),FALSE))</f>
        <v>#N/A</v>
      </c>
      <c r="D26" s="56" t="e">
        <f>IF(VLOOKUP(VALUE($A26),Federados!$A$2:$W$601,COLUMN(),FALSE)=0,"",VLOOKUP(VALUE($A26),Federados!$A$2:$W$601,COLUMN(),FALSE))</f>
        <v>#N/A</v>
      </c>
      <c r="E26" s="56" t="e">
        <f>IF(VLOOKUP(VALUE($A26),Federados!$A$2:$W$601,COLUMN(),FALSE)=0,"",VLOOKUP(VALUE($A26),Federados!$A$2:$W$601,COLUMN(),FALSE))</f>
        <v>#N/A</v>
      </c>
      <c r="F26" s="56" t="e">
        <f>IF(VLOOKUP(VALUE($A26),Federados!$A$2:$W$601,COLUMN(),FALSE)=0,"",VLOOKUP(VALUE($A26),Federados!$A$2:$W$601,COLUMN(),FALSE))</f>
        <v>#N/A</v>
      </c>
      <c r="G26" s="56" t="e">
        <f>IF(VLOOKUP(VALUE($A26),Federados!$A$2:$W$601,COLUMN(),FALSE)=0,"",VLOOKUP(VALUE($A26),Federados!$A$2:$W$601,COLUMN(),FALSE))</f>
        <v>#N/A</v>
      </c>
      <c r="H26" s="56" t="e">
        <f>IF(VLOOKUP(VALUE($A26),Federados!$A$2:$W$601,COLUMN(),FALSE)=0,"",VLOOKUP(VALUE($A26),Federados!$A$2:$W$601,COLUMN(),FALSE))</f>
        <v>#N/A</v>
      </c>
      <c r="I26" s="56" t="e">
        <f>IF(VLOOKUP(VALUE($A26),Federados!$A$2:$W$601,COLUMN(),FALSE)=0,"",VLOOKUP(VALUE($A26),Federados!$A$2:$W$601,COLUMN(),FALSE))</f>
        <v>#N/A</v>
      </c>
      <c r="J26" s="56" t="e">
        <f>IF(VLOOKUP(VALUE($A26),Federados!$A$2:$W$601,COLUMN(),FALSE)=0,"",VLOOKUP(VALUE($A26),Federados!$A$2:$W$601,COLUMN(),FALSE))</f>
        <v>#N/A</v>
      </c>
      <c r="K26" s="56" t="e">
        <f>IF(VLOOKUP(VALUE($A26),Federados!$A$2:$W$601,COLUMN(),FALSE)=0,"",VLOOKUP(VALUE($A26),Federados!$A$2:$W$601,COLUMN(),FALSE))</f>
        <v>#N/A</v>
      </c>
      <c r="L26" s="56" t="e">
        <f>IF(VLOOKUP(VALUE($A26),Federados!$A$2:$W$601,COLUMN(),FALSE)=0,"",VLOOKUP(VALUE($A26),Federados!$A$2:$W$601,COLUMN(),FALSE))</f>
        <v>#N/A</v>
      </c>
      <c r="M26" s="56" t="e">
        <f>IF(VLOOKUP(VALUE($A26),Federados!$A$2:$W$601,COLUMN(),FALSE)=0,"",VLOOKUP(VALUE($A26),Federados!$A$2:$W$601,COLUMN(),FALSE))</f>
        <v>#N/A</v>
      </c>
      <c r="N26" s="56" t="e">
        <f>IF(VLOOKUP(VALUE($A26),Federados!$A$2:$W$601,COLUMN(),FALSE)=0,"",VLOOKUP(VALUE($A26),Federados!$A$2:$W$601,COLUMN(),FALSE))</f>
        <v>#N/A</v>
      </c>
      <c r="O26" s="56" t="e">
        <f>IF(VLOOKUP(VALUE($A26),Federados!$A$2:$W$601,COLUMN(),FALSE)=0,"",VLOOKUP(VALUE($A26),Federados!$A$2:$W$601,COLUMN(),FALSE))</f>
        <v>#N/A</v>
      </c>
      <c r="P26" s="56" t="e">
        <f>IF(VLOOKUP(VALUE($A26),Federados!$A$2:$W$601,COLUMN(),FALSE)=0,"",VLOOKUP(VALUE($A26),Federados!$A$2:$W$601,COLUMN(),FALSE))</f>
        <v>#N/A</v>
      </c>
      <c r="Q26" s="61" t="e">
        <f>IF(VLOOKUP(VALUE($A26),Federados!$A$2:$W$601,COLUMN(),FALSE)=0,"",VLOOKUP(VALUE($A26),Federados!$A$2:$W$601,COLUMN(),FALSE))</f>
        <v>#N/A</v>
      </c>
      <c r="R26" s="61" t="e">
        <f>IF(VLOOKUP(VALUE($A26),Federados!$A$2:$W$601,COLUMN(),FALSE)=0,"",VLOOKUP(VALUE($A26),Federados!$A$2:$W$601,COLUMN(),FALSE))</f>
        <v>#N/A</v>
      </c>
      <c r="S26" s="56" t="e">
        <f>IF(VLOOKUP(VALUE($A26),Federados!$A$2:$W$601,COLUMN(),FALSE)=0,"",VLOOKUP(VALUE($A26),Federados!$A$2:$W$601,COLUMN(),FALSE))</f>
        <v>#N/A</v>
      </c>
      <c r="T26" s="56" t="e">
        <f>IF(VLOOKUP(VALUE($A26),Federados!$A$2:$W$601,COLUMN(),FALSE)=0,"",VLOOKUP(VALUE($A26),Federados!$A$2:$W$601,COLUMN(),FALSE))</f>
        <v>#N/A</v>
      </c>
      <c r="U26" s="56" t="e">
        <f>IF(VLOOKUP(VALUE($A26),Federados!$A$2:$W$601,COLUMN(),FALSE)=0,"",VLOOKUP(VALUE($A26),Federados!$A$2:$W$601,COLUMN(),FALSE))</f>
        <v>#N/A</v>
      </c>
      <c r="V26" s="56" t="e">
        <f>IF(VLOOKUP(VALUE($A26),Federados!$A$2:$W$601,COLUMN(),FALSE)=0,"",VLOOKUP(VALUE($A26),Federados!$A$2:$W$601,COLUMN(),FALSE))</f>
        <v>#N/A</v>
      </c>
      <c r="W26" s="56" t="e">
        <f>IF(VLOOKUP(VALUE($A26),Federados!$A$2:$W$601,COLUMN(),FALSE)=0,"",VLOOKUP(VALUE($A26),Federados!$A$2:$W$601,COLUMN(),FALSE))</f>
        <v>#N/A</v>
      </c>
      <c r="X26" s="56">
        <f>IF($A26&lt;&gt;0,Simples!G34,"")</f>
      </c>
      <c r="Y26" s="56">
        <f>IF($A26&lt;&gt;0,Simples!H34,"")</f>
      </c>
      <c r="Z26" s="56"/>
    </row>
    <row r="27" spans="1:26" ht="12.75">
      <c r="A27" s="55">
        <f>Simples!B35</f>
        <v>0</v>
      </c>
      <c r="B27" s="56" t="e">
        <f>VLOOKUP(VALUE($A27),Federados!$A$2:$W$601,COLUMN(),FALSE)</f>
        <v>#N/A</v>
      </c>
      <c r="C27" s="56" t="e">
        <f>IF(VLOOKUP(VALUE($A27),Federados!$A$2:$W$601,COLUMN(),FALSE)=0,"",VLOOKUP(VALUE($A27),Federados!$A$2:$W$601,COLUMN(),FALSE))</f>
        <v>#N/A</v>
      </c>
      <c r="D27" s="56" t="e">
        <f>IF(VLOOKUP(VALUE($A27),Federados!$A$2:$W$601,COLUMN(),FALSE)=0,"",VLOOKUP(VALUE($A27),Federados!$A$2:$W$601,COLUMN(),FALSE))</f>
        <v>#N/A</v>
      </c>
      <c r="E27" s="56" t="e">
        <f>IF(VLOOKUP(VALUE($A27),Federados!$A$2:$W$601,COLUMN(),FALSE)=0,"",VLOOKUP(VALUE($A27),Federados!$A$2:$W$601,COLUMN(),FALSE))</f>
        <v>#N/A</v>
      </c>
      <c r="F27" s="56" t="e">
        <f>IF(VLOOKUP(VALUE($A27),Federados!$A$2:$W$601,COLUMN(),FALSE)=0,"",VLOOKUP(VALUE($A27),Federados!$A$2:$W$601,COLUMN(),FALSE))</f>
        <v>#N/A</v>
      </c>
      <c r="G27" s="56" t="e">
        <f>IF(VLOOKUP(VALUE($A27),Federados!$A$2:$W$601,COLUMN(),FALSE)=0,"",VLOOKUP(VALUE($A27),Federados!$A$2:$W$601,COLUMN(),FALSE))</f>
        <v>#N/A</v>
      </c>
      <c r="H27" s="56" t="e">
        <f>IF(VLOOKUP(VALUE($A27),Federados!$A$2:$W$601,COLUMN(),FALSE)=0,"",VLOOKUP(VALUE($A27),Federados!$A$2:$W$601,COLUMN(),FALSE))</f>
        <v>#N/A</v>
      </c>
      <c r="I27" s="56" t="e">
        <f>IF(VLOOKUP(VALUE($A27),Federados!$A$2:$W$601,COLUMN(),FALSE)=0,"",VLOOKUP(VALUE($A27),Federados!$A$2:$W$601,COLUMN(),FALSE))</f>
        <v>#N/A</v>
      </c>
      <c r="J27" s="56" t="e">
        <f>IF(VLOOKUP(VALUE($A27),Federados!$A$2:$W$601,COLUMN(),FALSE)=0,"",VLOOKUP(VALUE($A27),Federados!$A$2:$W$601,COLUMN(),FALSE))</f>
        <v>#N/A</v>
      </c>
      <c r="K27" s="56" t="e">
        <f>IF(VLOOKUP(VALUE($A27),Federados!$A$2:$W$601,COLUMN(),FALSE)=0,"",VLOOKUP(VALUE($A27),Federados!$A$2:$W$601,COLUMN(),FALSE))</f>
        <v>#N/A</v>
      </c>
      <c r="L27" s="56" t="e">
        <f>IF(VLOOKUP(VALUE($A27),Federados!$A$2:$W$601,COLUMN(),FALSE)=0,"",VLOOKUP(VALUE($A27),Federados!$A$2:$W$601,COLUMN(),FALSE))</f>
        <v>#N/A</v>
      </c>
      <c r="M27" s="56" t="e">
        <f>IF(VLOOKUP(VALUE($A27),Federados!$A$2:$W$601,COLUMN(),FALSE)=0,"",VLOOKUP(VALUE($A27),Federados!$A$2:$W$601,COLUMN(),FALSE))</f>
        <v>#N/A</v>
      </c>
      <c r="N27" s="56" t="e">
        <f>IF(VLOOKUP(VALUE($A27),Federados!$A$2:$W$601,COLUMN(),FALSE)=0,"",VLOOKUP(VALUE($A27),Federados!$A$2:$W$601,COLUMN(),FALSE))</f>
        <v>#N/A</v>
      </c>
      <c r="O27" s="56" t="e">
        <f>IF(VLOOKUP(VALUE($A27),Federados!$A$2:$W$601,COLUMN(),FALSE)=0,"",VLOOKUP(VALUE($A27),Federados!$A$2:$W$601,COLUMN(),FALSE))</f>
        <v>#N/A</v>
      </c>
      <c r="P27" s="56" t="e">
        <f>IF(VLOOKUP(VALUE($A27),Federados!$A$2:$W$601,COLUMN(),FALSE)=0,"",VLOOKUP(VALUE($A27),Federados!$A$2:$W$601,COLUMN(),FALSE))</f>
        <v>#N/A</v>
      </c>
      <c r="Q27" s="61" t="e">
        <f>IF(VLOOKUP(VALUE($A27),Federados!$A$2:$W$601,COLUMN(),FALSE)=0,"",VLOOKUP(VALUE($A27),Federados!$A$2:$W$601,COLUMN(),FALSE))</f>
        <v>#N/A</v>
      </c>
      <c r="R27" s="61" t="e">
        <f>IF(VLOOKUP(VALUE($A27),Federados!$A$2:$W$601,COLUMN(),FALSE)=0,"",VLOOKUP(VALUE($A27),Federados!$A$2:$W$601,COLUMN(),FALSE))</f>
        <v>#N/A</v>
      </c>
      <c r="S27" s="56" t="e">
        <f>IF(VLOOKUP(VALUE($A27),Federados!$A$2:$W$601,COLUMN(),FALSE)=0,"",VLOOKUP(VALUE($A27),Federados!$A$2:$W$601,COLUMN(),FALSE))</f>
        <v>#N/A</v>
      </c>
      <c r="T27" s="56" t="e">
        <f>IF(VLOOKUP(VALUE($A27),Federados!$A$2:$W$601,COLUMN(),FALSE)=0,"",VLOOKUP(VALUE($A27),Federados!$A$2:$W$601,COLUMN(),FALSE))</f>
        <v>#N/A</v>
      </c>
      <c r="U27" s="56" t="e">
        <f>IF(VLOOKUP(VALUE($A27),Federados!$A$2:$W$601,COLUMN(),FALSE)=0,"",VLOOKUP(VALUE($A27),Federados!$A$2:$W$601,COLUMN(),FALSE))</f>
        <v>#N/A</v>
      </c>
      <c r="V27" s="56" t="e">
        <f>IF(VLOOKUP(VALUE($A27),Federados!$A$2:$W$601,COLUMN(),FALSE)=0,"",VLOOKUP(VALUE($A27),Federados!$A$2:$W$601,COLUMN(),FALSE))</f>
        <v>#N/A</v>
      </c>
      <c r="W27" s="56" t="e">
        <f>IF(VLOOKUP(VALUE($A27),Federados!$A$2:$W$601,COLUMN(),FALSE)=0,"",VLOOKUP(VALUE($A27),Federados!$A$2:$W$601,COLUMN(),FALSE))</f>
        <v>#N/A</v>
      </c>
      <c r="X27" s="56">
        <f>IF($A27&lt;&gt;0,Simples!G35,"")</f>
      </c>
      <c r="Y27" s="56">
        <f>IF($A27&lt;&gt;0,Simples!H35,"")</f>
      </c>
      <c r="Z27" s="56"/>
    </row>
    <row r="28" spans="1:26" ht="12.75">
      <c r="A28" s="55">
        <f>Simples!B36</f>
        <v>0</v>
      </c>
      <c r="B28" s="56" t="e">
        <f>VLOOKUP(VALUE($A28),Federados!$A$2:$W$601,COLUMN(),FALSE)</f>
        <v>#N/A</v>
      </c>
      <c r="C28" s="56" t="e">
        <f>IF(VLOOKUP(VALUE($A28),Federados!$A$2:$W$601,COLUMN(),FALSE)=0,"",VLOOKUP(VALUE($A28),Federados!$A$2:$W$601,COLUMN(),FALSE))</f>
        <v>#N/A</v>
      </c>
      <c r="D28" s="56" t="e">
        <f>IF(VLOOKUP(VALUE($A28),Federados!$A$2:$W$601,COLUMN(),FALSE)=0,"",VLOOKUP(VALUE($A28),Federados!$A$2:$W$601,COLUMN(),FALSE))</f>
        <v>#N/A</v>
      </c>
      <c r="E28" s="56" t="e">
        <f>IF(VLOOKUP(VALUE($A28),Federados!$A$2:$W$601,COLUMN(),FALSE)=0,"",VLOOKUP(VALUE($A28),Federados!$A$2:$W$601,COLUMN(),FALSE))</f>
        <v>#N/A</v>
      </c>
      <c r="F28" s="56" t="e">
        <f>IF(VLOOKUP(VALUE($A28),Federados!$A$2:$W$601,COLUMN(),FALSE)=0,"",VLOOKUP(VALUE($A28),Federados!$A$2:$W$601,COLUMN(),FALSE))</f>
        <v>#N/A</v>
      </c>
      <c r="G28" s="56" t="e">
        <f>IF(VLOOKUP(VALUE($A28),Federados!$A$2:$W$601,COLUMN(),FALSE)=0,"",VLOOKUP(VALUE($A28),Federados!$A$2:$W$601,COLUMN(),FALSE))</f>
        <v>#N/A</v>
      </c>
      <c r="H28" s="56" t="e">
        <f>IF(VLOOKUP(VALUE($A28),Federados!$A$2:$W$601,COLUMN(),FALSE)=0,"",VLOOKUP(VALUE($A28),Federados!$A$2:$W$601,COLUMN(),FALSE))</f>
        <v>#N/A</v>
      </c>
      <c r="I28" s="56" t="e">
        <f>IF(VLOOKUP(VALUE($A28),Federados!$A$2:$W$601,COLUMN(),FALSE)=0,"",VLOOKUP(VALUE($A28),Federados!$A$2:$W$601,COLUMN(),FALSE))</f>
        <v>#N/A</v>
      </c>
      <c r="J28" s="56" t="e">
        <f>IF(VLOOKUP(VALUE($A28),Federados!$A$2:$W$601,COLUMN(),FALSE)=0,"",VLOOKUP(VALUE($A28),Federados!$A$2:$W$601,COLUMN(),FALSE))</f>
        <v>#N/A</v>
      </c>
      <c r="K28" s="56" t="e">
        <f>IF(VLOOKUP(VALUE($A28),Federados!$A$2:$W$601,COLUMN(),FALSE)=0,"",VLOOKUP(VALUE($A28),Federados!$A$2:$W$601,COLUMN(),FALSE))</f>
        <v>#N/A</v>
      </c>
      <c r="L28" s="56" t="e">
        <f>IF(VLOOKUP(VALUE($A28),Federados!$A$2:$W$601,COLUMN(),FALSE)=0,"",VLOOKUP(VALUE($A28),Federados!$A$2:$W$601,COLUMN(),FALSE))</f>
        <v>#N/A</v>
      </c>
      <c r="M28" s="56" t="e">
        <f>IF(VLOOKUP(VALUE($A28),Federados!$A$2:$W$601,COLUMN(),FALSE)=0,"",VLOOKUP(VALUE($A28),Federados!$A$2:$W$601,COLUMN(),FALSE))</f>
        <v>#N/A</v>
      </c>
      <c r="N28" s="56" t="e">
        <f>IF(VLOOKUP(VALUE($A28),Federados!$A$2:$W$601,COLUMN(),FALSE)=0,"",VLOOKUP(VALUE($A28),Federados!$A$2:$W$601,COLUMN(),FALSE))</f>
        <v>#N/A</v>
      </c>
      <c r="O28" s="56" t="e">
        <f>IF(VLOOKUP(VALUE($A28),Federados!$A$2:$W$601,COLUMN(),FALSE)=0,"",VLOOKUP(VALUE($A28),Federados!$A$2:$W$601,COLUMN(),FALSE))</f>
        <v>#N/A</v>
      </c>
      <c r="P28" s="56" t="e">
        <f>IF(VLOOKUP(VALUE($A28),Federados!$A$2:$W$601,COLUMN(),FALSE)=0,"",VLOOKUP(VALUE($A28),Federados!$A$2:$W$601,COLUMN(),FALSE))</f>
        <v>#N/A</v>
      </c>
      <c r="Q28" s="61" t="e">
        <f>IF(VLOOKUP(VALUE($A28),Federados!$A$2:$W$601,COLUMN(),FALSE)=0,"",VLOOKUP(VALUE($A28),Federados!$A$2:$W$601,COLUMN(),FALSE))</f>
        <v>#N/A</v>
      </c>
      <c r="R28" s="61" t="e">
        <f>IF(VLOOKUP(VALUE($A28),Federados!$A$2:$W$601,COLUMN(),FALSE)=0,"",VLOOKUP(VALUE($A28),Federados!$A$2:$W$601,COLUMN(),FALSE))</f>
        <v>#N/A</v>
      </c>
      <c r="S28" s="56" t="e">
        <f>IF(VLOOKUP(VALUE($A28),Federados!$A$2:$W$601,COLUMN(),FALSE)=0,"",VLOOKUP(VALUE($A28),Federados!$A$2:$W$601,COLUMN(),FALSE))</f>
        <v>#N/A</v>
      </c>
      <c r="T28" s="56" t="e">
        <f>IF(VLOOKUP(VALUE($A28),Federados!$A$2:$W$601,COLUMN(),FALSE)=0,"",VLOOKUP(VALUE($A28),Federados!$A$2:$W$601,COLUMN(),FALSE))</f>
        <v>#N/A</v>
      </c>
      <c r="U28" s="56" t="e">
        <f>IF(VLOOKUP(VALUE($A28),Federados!$A$2:$W$601,COLUMN(),FALSE)=0,"",VLOOKUP(VALUE($A28),Federados!$A$2:$W$601,COLUMN(),FALSE))</f>
        <v>#N/A</v>
      </c>
      <c r="V28" s="56" t="e">
        <f>IF(VLOOKUP(VALUE($A28),Federados!$A$2:$W$601,COLUMN(),FALSE)=0,"",VLOOKUP(VALUE($A28),Federados!$A$2:$W$601,COLUMN(),FALSE))</f>
        <v>#N/A</v>
      </c>
      <c r="W28" s="56" t="e">
        <f>IF(VLOOKUP(VALUE($A28),Federados!$A$2:$W$601,COLUMN(),FALSE)=0,"",VLOOKUP(VALUE($A28),Federados!$A$2:$W$601,COLUMN(),FALSE))</f>
        <v>#N/A</v>
      </c>
      <c r="X28" s="56">
        <f>IF($A28&lt;&gt;0,Simples!G36,"")</f>
      </c>
      <c r="Y28" s="56">
        <f>IF($A28&lt;&gt;0,Simples!H36,"")</f>
      </c>
      <c r="Z28" s="56"/>
    </row>
    <row r="29" spans="1:26" ht="12.75">
      <c r="A29" s="55">
        <f>Simples!B37</f>
        <v>0</v>
      </c>
      <c r="B29" s="56" t="e">
        <f>VLOOKUP(VALUE($A29),Federados!$A$2:$W$601,COLUMN(),FALSE)</f>
        <v>#N/A</v>
      </c>
      <c r="C29" s="56" t="e">
        <f>IF(VLOOKUP(VALUE($A29),Federados!$A$2:$W$601,COLUMN(),FALSE)=0,"",VLOOKUP(VALUE($A29),Federados!$A$2:$W$601,COLUMN(),FALSE))</f>
        <v>#N/A</v>
      </c>
      <c r="D29" s="56" t="e">
        <f>IF(VLOOKUP(VALUE($A29),Federados!$A$2:$W$601,COLUMN(),FALSE)=0,"",VLOOKUP(VALUE($A29),Federados!$A$2:$W$601,COLUMN(),FALSE))</f>
        <v>#N/A</v>
      </c>
      <c r="E29" s="56" t="e">
        <f>IF(VLOOKUP(VALUE($A29),Federados!$A$2:$W$601,COLUMN(),FALSE)=0,"",VLOOKUP(VALUE($A29),Federados!$A$2:$W$601,COLUMN(),FALSE))</f>
        <v>#N/A</v>
      </c>
      <c r="F29" s="56" t="e">
        <f>IF(VLOOKUP(VALUE($A29),Federados!$A$2:$W$601,COLUMN(),FALSE)=0,"",VLOOKUP(VALUE($A29),Federados!$A$2:$W$601,COLUMN(),FALSE))</f>
        <v>#N/A</v>
      </c>
      <c r="G29" s="56" t="e">
        <f>IF(VLOOKUP(VALUE($A29),Federados!$A$2:$W$601,COLUMN(),FALSE)=0,"",VLOOKUP(VALUE($A29),Federados!$A$2:$W$601,COLUMN(),FALSE))</f>
        <v>#N/A</v>
      </c>
      <c r="H29" s="56" t="e">
        <f>IF(VLOOKUP(VALUE($A29),Federados!$A$2:$W$601,COLUMN(),FALSE)=0,"",VLOOKUP(VALUE($A29),Federados!$A$2:$W$601,COLUMN(),FALSE))</f>
        <v>#N/A</v>
      </c>
      <c r="I29" s="56" t="e">
        <f>IF(VLOOKUP(VALUE($A29),Federados!$A$2:$W$601,COLUMN(),FALSE)=0,"",VLOOKUP(VALUE($A29),Federados!$A$2:$W$601,COLUMN(),FALSE))</f>
        <v>#N/A</v>
      </c>
      <c r="J29" s="56" t="e">
        <f>IF(VLOOKUP(VALUE($A29),Federados!$A$2:$W$601,COLUMN(),FALSE)=0,"",VLOOKUP(VALUE($A29),Federados!$A$2:$W$601,COLUMN(),FALSE))</f>
        <v>#N/A</v>
      </c>
      <c r="K29" s="56" t="e">
        <f>IF(VLOOKUP(VALUE($A29),Federados!$A$2:$W$601,COLUMN(),FALSE)=0,"",VLOOKUP(VALUE($A29),Federados!$A$2:$W$601,COLUMN(),FALSE))</f>
        <v>#N/A</v>
      </c>
      <c r="L29" s="56" t="e">
        <f>IF(VLOOKUP(VALUE($A29),Federados!$A$2:$W$601,COLUMN(),FALSE)=0,"",VLOOKUP(VALUE($A29),Federados!$A$2:$W$601,COLUMN(),FALSE))</f>
        <v>#N/A</v>
      </c>
      <c r="M29" s="56" t="e">
        <f>IF(VLOOKUP(VALUE($A29),Federados!$A$2:$W$601,COLUMN(),FALSE)=0,"",VLOOKUP(VALUE($A29),Federados!$A$2:$W$601,COLUMN(),FALSE))</f>
        <v>#N/A</v>
      </c>
      <c r="N29" s="56" t="e">
        <f>IF(VLOOKUP(VALUE($A29),Federados!$A$2:$W$601,COLUMN(),FALSE)=0,"",VLOOKUP(VALUE($A29),Federados!$A$2:$W$601,COLUMN(),FALSE))</f>
        <v>#N/A</v>
      </c>
      <c r="O29" s="56" t="e">
        <f>IF(VLOOKUP(VALUE($A29),Federados!$A$2:$W$601,COLUMN(),FALSE)=0,"",VLOOKUP(VALUE($A29),Federados!$A$2:$W$601,COLUMN(),FALSE))</f>
        <v>#N/A</v>
      </c>
      <c r="P29" s="56" t="e">
        <f>IF(VLOOKUP(VALUE($A29),Federados!$A$2:$W$601,COLUMN(),FALSE)=0,"",VLOOKUP(VALUE($A29),Federados!$A$2:$W$601,COLUMN(),FALSE))</f>
        <v>#N/A</v>
      </c>
      <c r="Q29" s="61" t="e">
        <f>IF(VLOOKUP(VALUE($A29),Federados!$A$2:$W$601,COLUMN(),FALSE)=0,"",VLOOKUP(VALUE($A29),Federados!$A$2:$W$601,COLUMN(),FALSE))</f>
        <v>#N/A</v>
      </c>
      <c r="R29" s="61" t="e">
        <f>IF(VLOOKUP(VALUE($A29),Federados!$A$2:$W$601,COLUMN(),FALSE)=0,"",VLOOKUP(VALUE($A29),Federados!$A$2:$W$601,COLUMN(),FALSE))</f>
        <v>#N/A</v>
      </c>
      <c r="S29" s="56" t="e">
        <f>IF(VLOOKUP(VALUE($A29),Federados!$A$2:$W$601,COLUMN(),FALSE)=0,"",VLOOKUP(VALUE($A29),Federados!$A$2:$W$601,COLUMN(),FALSE))</f>
        <v>#N/A</v>
      </c>
      <c r="T29" s="56" t="e">
        <f>IF(VLOOKUP(VALUE($A29),Federados!$A$2:$W$601,COLUMN(),FALSE)=0,"",VLOOKUP(VALUE($A29),Federados!$A$2:$W$601,COLUMN(),FALSE))</f>
        <v>#N/A</v>
      </c>
      <c r="U29" s="56" t="e">
        <f>IF(VLOOKUP(VALUE($A29),Federados!$A$2:$W$601,COLUMN(),FALSE)=0,"",VLOOKUP(VALUE($A29),Federados!$A$2:$W$601,COLUMN(),FALSE))</f>
        <v>#N/A</v>
      </c>
      <c r="V29" s="56" t="e">
        <f>IF(VLOOKUP(VALUE($A29),Federados!$A$2:$W$601,COLUMN(),FALSE)=0,"",VLOOKUP(VALUE($A29),Federados!$A$2:$W$601,COLUMN(),FALSE))</f>
        <v>#N/A</v>
      </c>
      <c r="W29" s="56" t="e">
        <f>IF(VLOOKUP(VALUE($A29),Federados!$A$2:$W$601,COLUMN(),FALSE)=0,"",VLOOKUP(VALUE($A29),Federados!$A$2:$W$601,COLUMN(),FALSE))</f>
        <v>#N/A</v>
      </c>
      <c r="X29" s="56">
        <f>IF($A29&lt;&gt;0,Simples!G37,"")</f>
      </c>
      <c r="Y29" s="56">
        <f>IF($A29&lt;&gt;0,Simples!H37,"")</f>
      </c>
      <c r="Z29" s="56"/>
    </row>
    <row r="30" spans="1:26" ht="12.75">
      <c r="A30" s="55">
        <f>Simples!B38</f>
        <v>0</v>
      </c>
      <c r="B30" s="56" t="e">
        <f>VLOOKUP(VALUE($A30),Federados!$A$2:$W$601,COLUMN(),FALSE)</f>
        <v>#N/A</v>
      </c>
      <c r="C30" s="56" t="e">
        <f>IF(VLOOKUP(VALUE($A30),Federados!$A$2:$W$601,COLUMN(),FALSE)=0,"",VLOOKUP(VALUE($A30),Federados!$A$2:$W$601,COLUMN(),FALSE))</f>
        <v>#N/A</v>
      </c>
      <c r="D30" s="56" t="e">
        <f>IF(VLOOKUP(VALUE($A30),Federados!$A$2:$W$601,COLUMN(),FALSE)=0,"",VLOOKUP(VALUE($A30),Federados!$A$2:$W$601,COLUMN(),FALSE))</f>
        <v>#N/A</v>
      </c>
      <c r="E30" s="56" t="e">
        <f>IF(VLOOKUP(VALUE($A30),Federados!$A$2:$W$601,COLUMN(),FALSE)=0,"",VLOOKUP(VALUE($A30),Federados!$A$2:$W$601,COLUMN(),FALSE))</f>
        <v>#N/A</v>
      </c>
      <c r="F30" s="56" t="e">
        <f>IF(VLOOKUP(VALUE($A30),Federados!$A$2:$W$601,COLUMN(),FALSE)=0,"",VLOOKUP(VALUE($A30),Federados!$A$2:$W$601,COLUMN(),FALSE))</f>
        <v>#N/A</v>
      </c>
      <c r="G30" s="56" t="e">
        <f>IF(VLOOKUP(VALUE($A30),Federados!$A$2:$W$601,COLUMN(),FALSE)=0,"",VLOOKUP(VALUE($A30),Federados!$A$2:$W$601,COLUMN(),FALSE))</f>
        <v>#N/A</v>
      </c>
      <c r="H30" s="56" t="e">
        <f>IF(VLOOKUP(VALUE($A30),Federados!$A$2:$W$601,COLUMN(),FALSE)=0,"",VLOOKUP(VALUE($A30),Federados!$A$2:$W$601,COLUMN(),FALSE))</f>
        <v>#N/A</v>
      </c>
      <c r="I30" s="56" t="e">
        <f>IF(VLOOKUP(VALUE($A30),Federados!$A$2:$W$601,COLUMN(),FALSE)=0,"",VLOOKUP(VALUE($A30),Federados!$A$2:$W$601,COLUMN(),FALSE))</f>
        <v>#N/A</v>
      </c>
      <c r="J30" s="56" t="e">
        <f>IF(VLOOKUP(VALUE($A30),Federados!$A$2:$W$601,COLUMN(),FALSE)=0,"",VLOOKUP(VALUE($A30),Federados!$A$2:$W$601,COLUMN(),FALSE))</f>
        <v>#N/A</v>
      </c>
      <c r="K30" s="56" t="e">
        <f>IF(VLOOKUP(VALUE($A30),Federados!$A$2:$W$601,COLUMN(),FALSE)=0,"",VLOOKUP(VALUE($A30),Federados!$A$2:$W$601,COLUMN(),FALSE))</f>
        <v>#N/A</v>
      </c>
      <c r="L30" s="56" t="e">
        <f>IF(VLOOKUP(VALUE($A30),Federados!$A$2:$W$601,COLUMN(),FALSE)=0,"",VLOOKUP(VALUE($A30),Federados!$A$2:$W$601,COLUMN(),FALSE))</f>
        <v>#N/A</v>
      </c>
      <c r="M30" s="56" t="e">
        <f>IF(VLOOKUP(VALUE($A30),Federados!$A$2:$W$601,COLUMN(),FALSE)=0,"",VLOOKUP(VALUE($A30),Federados!$A$2:$W$601,COLUMN(),FALSE))</f>
        <v>#N/A</v>
      </c>
      <c r="N30" s="56" t="e">
        <f>IF(VLOOKUP(VALUE($A30),Federados!$A$2:$W$601,COLUMN(),FALSE)=0,"",VLOOKUP(VALUE($A30),Federados!$A$2:$W$601,COLUMN(),FALSE))</f>
        <v>#N/A</v>
      </c>
      <c r="O30" s="56" t="e">
        <f>IF(VLOOKUP(VALUE($A30),Federados!$A$2:$W$601,COLUMN(),FALSE)=0,"",VLOOKUP(VALUE($A30),Federados!$A$2:$W$601,COLUMN(),FALSE))</f>
        <v>#N/A</v>
      </c>
      <c r="P30" s="56" t="e">
        <f>IF(VLOOKUP(VALUE($A30),Federados!$A$2:$W$601,COLUMN(),FALSE)=0,"",VLOOKUP(VALUE($A30),Federados!$A$2:$W$601,COLUMN(),FALSE))</f>
        <v>#N/A</v>
      </c>
      <c r="Q30" s="61" t="e">
        <f>IF(VLOOKUP(VALUE($A30),Federados!$A$2:$W$601,COLUMN(),FALSE)=0,"",VLOOKUP(VALUE($A30),Federados!$A$2:$W$601,COLUMN(),FALSE))</f>
        <v>#N/A</v>
      </c>
      <c r="R30" s="61" t="e">
        <f>IF(VLOOKUP(VALUE($A30),Federados!$A$2:$W$601,COLUMN(),FALSE)=0,"",VLOOKUP(VALUE($A30),Federados!$A$2:$W$601,COLUMN(),FALSE))</f>
        <v>#N/A</v>
      </c>
      <c r="S30" s="56" t="e">
        <f>IF(VLOOKUP(VALUE($A30),Federados!$A$2:$W$601,COLUMN(),FALSE)=0,"",VLOOKUP(VALUE($A30),Federados!$A$2:$W$601,COLUMN(),FALSE))</f>
        <v>#N/A</v>
      </c>
      <c r="T30" s="56" t="e">
        <f>IF(VLOOKUP(VALUE($A30),Federados!$A$2:$W$601,COLUMN(),FALSE)=0,"",VLOOKUP(VALUE($A30),Federados!$A$2:$W$601,COLUMN(),FALSE))</f>
        <v>#N/A</v>
      </c>
      <c r="U30" s="56" t="e">
        <f>IF(VLOOKUP(VALUE($A30),Federados!$A$2:$W$601,COLUMN(),FALSE)=0,"",VLOOKUP(VALUE($A30),Federados!$A$2:$W$601,COLUMN(),FALSE))</f>
        <v>#N/A</v>
      </c>
      <c r="V30" s="56" t="e">
        <f>IF(VLOOKUP(VALUE($A30),Federados!$A$2:$W$601,COLUMN(),FALSE)=0,"",VLOOKUP(VALUE($A30),Federados!$A$2:$W$601,COLUMN(),FALSE))</f>
        <v>#N/A</v>
      </c>
      <c r="W30" s="56" t="e">
        <f>IF(VLOOKUP(VALUE($A30),Federados!$A$2:$W$601,COLUMN(),FALSE)=0,"",VLOOKUP(VALUE($A30),Federados!$A$2:$W$601,COLUMN(),FALSE))</f>
        <v>#N/A</v>
      </c>
      <c r="X30" s="56">
        <f>IF($A30&lt;&gt;0,Simples!G38,"")</f>
      </c>
      <c r="Y30" s="56">
        <f>IF($A30&lt;&gt;0,Simples!H38,"")</f>
      </c>
      <c r="Z30" s="56"/>
    </row>
    <row r="31" spans="1:26" ht="12.75">
      <c r="A31" s="55">
        <f>Simples!B39</f>
        <v>0</v>
      </c>
      <c r="B31" s="56" t="e">
        <f>VLOOKUP(VALUE($A31),Federados!$A$2:$W$601,COLUMN(),FALSE)</f>
        <v>#N/A</v>
      </c>
      <c r="C31" s="56" t="e">
        <f>IF(VLOOKUP(VALUE($A31),Federados!$A$2:$W$601,COLUMN(),FALSE)=0,"",VLOOKUP(VALUE($A31),Federados!$A$2:$W$601,COLUMN(),FALSE))</f>
        <v>#N/A</v>
      </c>
      <c r="D31" s="56" t="e">
        <f>IF(VLOOKUP(VALUE($A31),Federados!$A$2:$W$601,COLUMN(),FALSE)=0,"",VLOOKUP(VALUE($A31),Federados!$A$2:$W$601,COLUMN(),FALSE))</f>
        <v>#N/A</v>
      </c>
      <c r="E31" s="56" t="e">
        <f>IF(VLOOKUP(VALUE($A31),Federados!$A$2:$W$601,COLUMN(),FALSE)=0,"",VLOOKUP(VALUE($A31),Federados!$A$2:$W$601,COLUMN(),FALSE))</f>
        <v>#N/A</v>
      </c>
      <c r="F31" s="56" t="e">
        <f>IF(VLOOKUP(VALUE($A31),Federados!$A$2:$W$601,COLUMN(),FALSE)=0,"",VLOOKUP(VALUE($A31),Federados!$A$2:$W$601,COLUMN(),FALSE))</f>
        <v>#N/A</v>
      </c>
      <c r="G31" s="56" t="e">
        <f>IF(VLOOKUP(VALUE($A31),Federados!$A$2:$W$601,COLUMN(),FALSE)=0,"",VLOOKUP(VALUE($A31),Federados!$A$2:$W$601,COLUMN(),FALSE))</f>
        <v>#N/A</v>
      </c>
      <c r="H31" s="56" t="e">
        <f>IF(VLOOKUP(VALUE($A31),Federados!$A$2:$W$601,COLUMN(),FALSE)=0,"",VLOOKUP(VALUE($A31),Federados!$A$2:$W$601,COLUMN(),FALSE))</f>
        <v>#N/A</v>
      </c>
      <c r="I31" s="56" t="e">
        <f>IF(VLOOKUP(VALUE($A31),Federados!$A$2:$W$601,COLUMN(),FALSE)=0,"",VLOOKUP(VALUE($A31),Federados!$A$2:$W$601,COLUMN(),FALSE))</f>
        <v>#N/A</v>
      </c>
      <c r="J31" s="56" t="e">
        <f>IF(VLOOKUP(VALUE($A31),Federados!$A$2:$W$601,COLUMN(),FALSE)=0,"",VLOOKUP(VALUE($A31),Federados!$A$2:$W$601,COLUMN(),FALSE))</f>
        <v>#N/A</v>
      </c>
      <c r="K31" s="56" t="e">
        <f>IF(VLOOKUP(VALUE($A31),Federados!$A$2:$W$601,COLUMN(),FALSE)=0,"",VLOOKUP(VALUE($A31),Federados!$A$2:$W$601,COLUMN(),FALSE))</f>
        <v>#N/A</v>
      </c>
      <c r="L31" s="56" t="e">
        <f>IF(VLOOKUP(VALUE($A31),Federados!$A$2:$W$601,COLUMN(),FALSE)=0,"",VLOOKUP(VALUE($A31),Federados!$A$2:$W$601,COLUMN(),FALSE))</f>
        <v>#N/A</v>
      </c>
      <c r="M31" s="56" t="e">
        <f>IF(VLOOKUP(VALUE($A31),Federados!$A$2:$W$601,COLUMN(),FALSE)=0,"",VLOOKUP(VALUE($A31),Federados!$A$2:$W$601,COLUMN(),FALSE))</f>
        <v>#N/A</v>
      </c>
      <c r="N31" s="56" t="e">
        <f>IF(VLOOKUP(VALUE($A31),Federados!$A$2:$W$601,COLUMN(),FALSE)=0,"",VLOOKUP(VALUE($A31),Federados!$A$2:$W$601,COLUMN(),FALSE))</f>
        <v>#N/A</v>
      </c>
      <c r="O31" s="56" t="e">
        <f>IF(VLOOKUP(VALUE($A31),Federados!$A$2:$W$601,COLUMN(),FALSE)=0,"",VLOOKUP(VALUE($A31),Federados!$A$2:$W$601,COLUMN(),FALSE))</f>
        <v>#N/A</v>
      </c>
      <c r="P31" s="56" t="e">
        <f>IF(VLOOKUP(VALUE($A31),Federados!$A$2:$W$601,COLUMN(),FALSE)=0,"",VLOOKUP(VALUE($A31),Federados!$A$2:$W$601,COLUMN(),FALSE))</f>
        <v>#N/A</v>
      </c>
      <c r="Q31" s="61" t="e">
        <f>IF(VLOOKUP(VALUE($A31),Federados!$A$2:$W$601,COLUMN(),FALSE)=0,"",VLOOKUP(VALUE($A31),Federados!$A$2:$W$601,COLUMN(),FALSE))</f>
        <v>#N/A</v>
      </c>
      <c r="R31" s="61" t="e">
        <f>IF(VLOOKUP(VALUE($A31),Federados!$A$2:$W$601,COLUMN(),FALSE)=0,"",VLOOKUP(VALUE($A31),Federados!$A$2:$W$601,COLUMN(),FALSE))</f>
        <v>#N/A</v>
      </c>
      <c r="S31" s="56" t="e">
        <f>IF(VLOOKUP(VALUE($A31),Federados!$A$2:$W$601,COLUMN(),FALSE)=0,"",VLOOKUP(VALUE($A31),Federados!$A$2:$W$601,COLUMN(),FALSE))</f>
        <v>#N/A</v>
      </c>
      <c r="T31" s="56" t="e">
        <f>IF(VLOOKUP(VALUE($A31),Federados!$A$2:$W$601,COLUMN(),FALSE)=0,"",VLOOKUP(VALUE($A31),Federados!$A$2:$W$601,COLUMN(),FALSE))</f>
        <v>#N/A</v>
      </c>
      <c r="U31" s="56" t="e">
        <f>IF(VLOOKUP(VALUE($A31),Federados!$A$2:$W$601,COLUMN(),FALSE)=0,"",VLOOKUP(VALUE($A31),Federados!$A$2:$W$601,COLUMN(),FALSE))</f>
        <v>#N/A</v>
      </c>
      <c r="V31" s="56" t="e">
        <f>IF(VLOOKUP(VALUE($A31),Federados!$A$2:$W$601,COLUMN(),FALSE)=0,"",VLOOKUP(VALUE($A31),Federados!$A$2:$W$601,COLUMN(),FALSE))</f>
        <v>#N/A</v>
      </c>
      <c r="W31" s="56" t="e">
        <f>IF(VLOOKUP(VALUE($A31),Federados!$A$2:$W$601,COLUMN(),FALSE)=0,"",VLOOKUP(VALUE($A31),Federados!$A$2:$W$601,COLUMN(),FALSE))</f>
        <v>#N/A</v>
      </c>
      <c r="X31" s="56">
        <f>IF($A31&lt;&gt;0,Simples!G39,"")</f>
      </c>
      <c r="Y31" s="56">
        <f>IF($A31&lt;&gt;0,Simples!H39,"")</f>
      </c>
      <c r="Z31" s="56"/>
    </row>
    <row r="32" spans="2:25" ht="12.75">
      <c r="B32" s="59"/>
      <c r="C32" s="59"/>
      <c r="D32" s="59"/>
      <c r="E32" s="59"/>
      <c r="F32" s="59"/>
      <c r="G32" s="59"/>
      <c r="H32" s="59"/>
      <c r="I32" s="59"/>
      <c r="J32" s="59"/>
      <c r="K32" s="59"/>
      <c r="L32" s="59"/>
      <c r="M32" s="59"/>
      <c r="N32" s="59"/>
      <c r="O32" s="59"/>
      <c r="P32" s="59"/>
      <c r="Q32" s="62"/>
      <c r="R32" s="59"/>
      <c r="S32" s="59"/>
      <c r="T32" s="59"/>
      <c r="U32" s="59"/>
      <c r="V32" s="59"/>
      <c r="W32" s="59"/>
      <c r="X32" s="59"/>
      <c r="Y32" s="59"/>
    </row>
    <row r="33" spans="1:26" ht="12.75">
      <c r="A33" s="58">
        <f>Duplas!B10</f>
        <v>0</v>
      </c>
      <c r="B33" s="57" t="e">
        <f>VLOOKUP(VALUE($A33),Federados!$A$2:$W$601,COLUMN(),FALSE)</f>
        <v>#N/A</v>
      </c>
      <c r="C33" s="57" t="e">
        <f>IF(VLOOKUP(VALUE($A33),Federados!$A$2:$W$601,COLUMN(),FALSE)=0,"",VLOOKUP(VALUE($A33),Federados!$A$2:$W$601,COLUMN(),FALSE))</f>
        <v>#N/A</v>
      </c>
      <c r="D33" s="57" t="e">
        <f>IF(VLOOKUP(VALUE($A33),Federados!$A$2:$W$601,COLUMN(),FALSE)=0,"",VLOOKUP(VALUE($A33),Federados!$A$2:$W$601,COLUMN(),FALSE))</f>
        <v>#N/A</v>
      </c>
      <c r="E33" s="57" t="e">
        <f>IF(VLOOKUP(VALUE($A33),Federados!$A$2:$W$601,COLUMN(),FALSE)=0,"",VLOOKUP(VALUE($A33),Federados!$A$2:$W$601,COLUMN(),FALSE))</f>
        <v>#N/A</v>
      </c>
      <c r="F33" s="57" t="e">
        <f>IF(VLOOKUP(VALUE($A33),Federados!$A$2:$W$601,COLUMN(),FALSE)=0,"",VLOOKUP(VALUE($A33),Federados!$A$2:$W$601,COLUMN(),FALSE))</f>
        <v>#N/A</v>
      </c>
      <c r="G33" s="57" t="e">
        <f>IF(VLOOKUP(VALUE($A33),Federados!$A$2:$W$601,COLUMN(),FALSE)=0,"",VLOOKUP(VALUE($A33),Federados!$A$2:$W$601,COLUMN(),FALSE))</f>
        <v>#N/A</v>
      </c>
      <c r="H33" s="57" t="e">
        <f>IF(VLOOKUP(VALUE($A33),Federados!$A$2:$W$601,COLUMN(),FALSE)=0,"",VLOOKUP(VALUE($A33),Federados!$A$2:$W$601,COLUMN(),FALSE))</f>
        <v>#N/A</v>
      </c>
      <c r="I33" s="57" t="e">
        <f>IF(VLOOKUP(VALUE($A33),Federados!$A$2:$W$601,COLUMN(),FALSE)=0,"",VLOOKUP(VALUE($A33),Federados!$A$2:$W$601,COLUMN(),FALSE))</f>
        <v>#N/A</v>
      </c>
      <c r="J33" s="57" t="e">
        <f>IF(VLOOKUP(VALUE($A33),Federados!$A$2:$W$601,COLUMN(),FALSE)=0,"",VLOOKUP(VALUE($A33),Federados!$A$2:$W$601,COLUMN(),FALSE))</f>
        <v>#N/A</v>
      </c>
      <c r="K33" s="57" t="e">
        <f>IF(VLOOKUP(VALUE($A33),Federados!$A$2:$W$601,COLUMN(),FALSE)=0,"",VLOOKUP(VALUE($A33),Federados!$A$2:$W$601,COLUMN(),FALSE))</f>
        <v>#N/A</v>
      </c>
      <c r="L33" s="57" t="e">
        <f>IF(VLOOKUP(VALUE($A33),Federados!$A$2:$W$601,COLUMN(),FALSE)=0,"",VLOOKUP(VALUE($A33),Federados!$A$2:$W$601,COLUMN(),FALSE))</f>
        <v>#N/A</v>
      </c>
      <c r="M33" s="57" t="e">
        <f>IF(VLOOKUP(VALUE($A33),Federados!$A$2:$W$601,COLUMN(),FALSE)=0,"",VLOOKUP(VALUE($A33),Federados!$A$2:$W$601,COLUMN(),FALSE))</f>
        <v>#N/A</v>
      </c>
      <c r="N33" s="57" t="e">
        <f>IF(VLOOKUP(VALUE($A33),Federados!$A$2:$W$601,COLUMN(),FALSE)=0,"",VLOOKUP(VALUE($A33),Federados!$A$2:$W$601,COLUMN(),FALSE))</f>
        <v>#N/A</v>
      </c>
      <c r="O33" s="57" t="e">
        <f>IF(VLOOKUP(VALUE($A33),Federados!$A$2:$W$601,COLUMN(),FALSE)=0,"",VLOOKUP(VALUE($A33),Federados!$A$2:$W$601,COLUMN(),FALSE))</f>
        <v>#N/A</v>
      </c>
      <c r="P33" s="57" t="e">
        <f>IF(VLOOKUP(VALUE($A33),Federados!$A$2:$W$601,COLUMN(),FALSE)=0,"",VLOOKUP(VALUE($A33),Federados!$A$2:$W$601,COLUMN(),FALSE))</f>
        <v>#N/A</v>
      </c>
      <c r="Q33" s="63" t="e">
        <f>IF(VLOOKUP(VALUE($A33),Federados!$A$2:$W$601,COLUMN(),FALSE)=0,"",VLOOKUP(VALUE($A33),Federados!$A$2:$W$601,COLUMN(),FALSE))</f>
        <v>#N/A</v>
      </c>
      <c r="R33" s="63" t="e">
        <f>IF(VLOOKUP(VALUE($A33),Federados!$A$2:$W$601,COLUMN(),FALSE)=0,"",VLOOKUP(VALUE($A33),Federados!$A$2:$W$601,COLUMN(),FALSE))</f>
        <v>#N/A</v>
      </c>
      <c r="S33" s="57" t="e">
        <f>IF(VLOOKUP(VALUE($A33),Federados!$A$2:$W$601,COLUMN(),FALSE)=0,"",VLOOKUP(VALUE($A33),Federados!$A$2:$W$601,COLUMN(),FALSE))</f>
        <v>#N/A</v>
      </c>
      <c r="T33" s="57" t="e">
        <f>IF(VLOOKUP(VALUE($A33),Federados!$A$2:$W$601,COLUMN(),FALSE)=0,"",VLOOKUP(VALUE($A33),Federados!$A$2:$W$601,COLUMN(),FALSE))</f>
        <v>#N/A</v>
      </c>
      <c r="U33" s="57" t="e">
        <f>IF(VLOOKUP(VALUE($A33),Federados!$A$2:$W$601,COLUMN(),FALSE)=0,"",VLOOKUP(VALUE($A33),Federados!$A$2:$W$601,COLUMN(),FALSE))</f>
        <v>#N/A</v>
      </c>
      <c r="V33" s="57" t="e">
        <f>IF(VLOOKUP(VALUE($A33),Federados!$A$2:$W$601,COLUMN(),FALSE)=0,"",VLOOKUP(VALUE($A33),Federados!$A$2:$W$601,COLUMN(),FALSE))</f>
        <v>#N/A</v>
      </c>
      <c r="W33" s="57" t="e">
        <f>IF(VLOOKUP(VALUE($A33),Federados!$A$2:$W$601,COLUMN(),FALSE)=0,"",VLOOKUP(VALUE($A33),Federados!$A$2:$W$601,COLUMN(),FALSE))</f>
        <v>#N/A</v>
      </c>
      <c r="X33" s="57">
        <f ca="1">IF(A33&lt;&gt;0,IF(ODD(ROW())=ROW(),Duplas!G10,INDIRECT(ADDRESS(ROW()-1,24,1,1,))),"")</f>
      </c>
      <c r="Y33" s="57">
        <f>IF($A33&lt;&gt;0,Duplas!H10,"")</f>
      </c>
      <c r="Z33" s="57">
        <f ca="1">IF(A33&lt;&gt;0,IF(ODD(ROW())=ROW(),INDIRECT(ADDRESS(ROW()+1,1,1,1,)),INDIRECT(ADDRESS(ROW()-1,1,1,1,))),"")</f>
      </c>
    </row>
    <row r="34" spans="1:26" ht="12.75">
      <c r="A34" s="58">
        <f>Duplas!B11</f>
        <v>0</v>
      </c>
      <c r="B34" s="57" t="e">
        <f>VLOOKUP(VALUE($A34),Federados!$A$2:$W$601,COLUMN(),FALSE)</f>
        <v>#N/A</v>
      </c>
      <c r="C34" s="57" t="e">
        <f>IF(VLOOKUP(VALUE($A34),Federados!$A$2:$W$601,COLUMN(),FALSE)=0,"",VLOOKUP(VALUE($A34),Federados!$A$2:$W$601,COLUMN(),FALSE))</f>
        <v>#N/A</v>
      </c>
      <c r="D34" s="57" t="e">
        <f>IF(VLOOKUP(VALUE($A34),Federados!$A$2:$W$601,COLUMN(),FALSE)=0,"",VLOOKUP(VALUE($A34),Federados!$A$2:$W$601,COLUMN(),FALSE))</f>
        <v>#N/A</v>
      </c>
      <c r="E34" s="57" t="e">
        <f>IF(VLOOKUP(VALUE($A34),Federados!$A$2:$W$601,COLUMN(),FALSE)=0,"",VLOOKUP(VALUE($A34),Federados!$A$2:$W$601,COLUMN(),FALSE))</f>
        <v>#N/A</v>
      </c>
      <c r="F34" s="57" t="e">
        <f>IF(VLOOKUP(VALUE($A34),Federados!$A$2:$W$601,COLUMN(),FALSE)=0,"",VLOOKUP(VALUE($A34),Federados!$A$2:$W$601,COLUMN(),FALSE))</f>
        <v>#N/A</v>
      </c>
      <c r="G34" s="57" t="e">
        <f>IF(VLOOKUP(VALUE($A34),Federados!$A$2:$W$601,COLUMN(),FALSE)=0,"",VLOOKUP(VALUE($A34),Federados!$A$2:$W$601,COLUMN(),FALSE))</f>
        <v>#N/A</v>
      </c>
      <c r="H34" s="57" t="e">
        <f>IF(VLOOKUP(VALUE($A34),Federados!$A$2:$W$601,COLUMN(),FALSE)=0,"",VLOOKUP(VALUE($A34),Federados!$A$2:$W$601,COLUMN(),FALSE))</f>
        <v>#N/A</v>
      </c>
      <c r="I34" s="57" t="e">
        <f>IF(VLOOKUP(VALUE($A34),Federados!$A$2:$W$601,COLUMN(),FALSE)=0,"",VLOOKUP(VALUE($A34),Federados!$A$2:$W$601,COLUMN(),FALSE))</f>
        <v>#N/A</v>
      </c>
      <c r="J34" s="57" t="e">
        <f>IF(VLOOKUP(VALUE($A34),Federados!$A$2:$W$601,COLUMN(),FALSE)=0,"",VLOOKUP(VALUE($A34),Federados!$A$2:$W$601,COLUMN(),FALSE))</f>
        <v>#N/A</v>
      </c>
      <c r="K34" s="57" t="e">
        <f>IF(VLOOKUP(VALUE($A34),Federados!$A$2:$W$601,COLUMN(),FALSE)=0,"",VLOOKUP(VALUE($A34),Federados!$A$2:$W$601,COLUMN(),FALSE))</f>
        <v>#N/A</v>
      </c>
      <c r="L34" s="57" t="e">
        <f>IF(VLOOKUP(VALUE($A34),Federados!$A$2:$W$601,COLUMN(),FALSE)=0,"",VLOOKUP(VALUE($A34),Federados!$A$2:$W$601,COLUMN(),FALSE))</f>
        <v>#N/A</v>
      </c>
      <c r="M34" s="57" t="e">
        <f>IF(VLOOKUP(VALUE($A34),Federados!$A$2:$W$601,COLUMN(),FALSE)=0,"",VLOOKUP(VALUE($A34),Federados!$A$2:$W$601,COLUMN(),FALSE))</f>
        <v>#N/A</v>
      </c>
      <c r="N34" s="57" t="e">
        <f>IF(VLOOKUP(VALUE($A34),Federados!$A$2:$W$601,COLUMN(),FALSE)=0,"",VLOOKUP(VALUE($A34),Federados!$A$2:$W$601,COLUMN(),FALSE))</f>
        <v>#N/A</v>
      </c>
      <c r="O34" s="57" t="e">
        <f>IF(VLOOKUP(VALUE($A34),Federados!$A$2:$W$601,COLUMN(),FALSE)=0,"",VLOOKUP(VALUE($A34),Federados!$A$2:$W$601,COLUMN(),FALSE))</f>
        <v>#N/A</v>
      </c>
      <c r="P34" s="57" t="e">
        <f>IF(VLOOKUP(VALUE($A34),Federados!$A$2:$W$601,COLUMN(),FALSE)=0,"",VLOOKUP(VALUE($A34),Federados!$A$2:$W$601,COLUMN(),FALSE))</f>
        <v>#N/A</v>
      </c>
      <c r="Q34" s="63" t="e">
        <f>IF(VLOOKUP(VALUE($A34),Federados!$A$2:$W$601,COLUMN(),FALSE)=0,"",VLOOKUP(VALUE($A34),Federados!$A$2:$W$601,COLUMN(),FALSE))</f>
        <v>#N/A</v>
      </c>
      <c r="R34" s="63" t="e">
        <f>IF(VLOOKUP(VALUE($A34),Federados!$A$2:$W$601,COLUMN(),FALSE)=0,"",VLOOKUP(VALUE($A34),Federados!$A$2:$W$601,COLUMN(),FALSE))</f>
        <v>#N/A</v>
      </c>
      <c r="S34" s="57" t="e">
        <f>IF(VLOOKUP(VALUE($A34),Federados!$A$2:$W$601,COLUMN(),FALSE)=0,"",VLOOKUP(VALUE($A34),Federados!$A$2:$W$601,COLUMN(),FALSE))</f>
        <v>#N/A</v>
      </c>
      <c r="T34" s="57" t="e">
        <f>IF(VLOOKUP(VALUE($A34),Federados!$A$2:$W$601,COLUMN(),FALSE)=0,"",VLOOKUP(VALUE($A34),Federados!$A$2:$W$601,COLUMN(),FALSE))</f>
        <v>#N/A</v>
      </c>
      <c r="U34" s="57" t="e">
        <f>IF(VLOOKUP(VALUE($A34),Federados!$A$2:$W$601,COLUMN(),FALSE)=0,"",VLOOKUP(VALUE($A34),Federados!$A$2:$W$601,COLUMN(),FALSE))</f>
        <v>#N/A</v>
      </c>
      <c r="V34" s="57" t="e">
        <f>IF(VLOOKUP(VALUE($A34),Federados!$A$2:$W$601,COLUMN(),FALSE)=0,"",VLOOKUP(VALUE($A34),Federados!$A$2:$W$601,COLUMN(),FALSE))</f>
        <v>#N/A</v>
      </c>
      <c r="W34" s="57" t="e">
        <f>IF(VLOOKUP(VALUE($A34),Federados!$A$2:$W$601,COLUMN(),FALSE)=0,"",VLOOKUP(VALUE($A34),Federados!$A$2:$W$601,COLUMN(),FALSE))</f>
        <v>#N/A</v>
      </c>
      <c r="X34" s="57">
        <f ca="1">IF(A34&lt;&gt;0,IF(ODD(ROW())=ROW(),Duplas!G11,INDIRECT(ADDRESS(ROW()-1,24,1,1,))),"")</f>
      </c>
      <c r="Y34" s="57">
        <f>IF($A34&lt;&gt;0,Duplas!H11,"")</f>
      </c>
      <c r="Z34" s="57">
        <f aca="true" ca="1" t="shared" si="0" ref="Z34:Z62">IF(A34&lt;&gt;0,IF(ODD(ROW())=ROW(),INDIRECT(ADDRESS(ROW()+1,1,1,1,)),INDIRECT(ADDRESS(ROW()-1,1,1,1,))),"")</f>
      </c>
    </row>
    <row r="35" spans="1:26" ht="12.75">
      <c r="A35" s="58">
        <f>Duplas!B12</f>
        <v>0</v>
      </c>
      <c r="B35" s="57" t="e">
        <f>VLOOKUP(VALUE($A35),Federados!$A$2:$W$601,COLUMN(),FALSE)</f>
        <v>#N/A</v>
      </c>
      <c r="C35" s="57" t="e">
        <f>IF(VLOOKUP(VALUE($A35),Federados!$A$2:$W$601,COLUMN(),FALSE)=0,"",VLOOKUP(VALUE($A35),Federados!$A$2:$W$601,COLUMN(),FALSE))</f>
        <v>#N/A</v>
      </c>
      <c r="D35" s="57" t="e">
        <f>IF(VLOOKUP(VALUE($A35),Federados!$A$2:$W$601,COLUMN(),FALSE)=0,"",VLOOKUP(VALUE($A35),Federados!$A$2:$W$601,COLUMN(),FALSE))</f>
        <v>#N/A</v>
      </c>
      <c r="E35" s="57" t="e">
        <f>IF(VLOOKUP(VALUE($A35),Federados!$A$2:$W$601,COLUMN(),FALSE)=0,"",VLOOKUP(VALUE($A35),Federados!$A$2:$W$601,COLUMN(),FALSE))</f>
        <v>#N/A</v>
      </c>
      <c r="F35" s="57" t="e">
        <f>IF(VLOOKUP(VALUE($A35),Federados!$A$2:$W$601,COLUMN(),FALSE)=0,"",VLOOKUP(VALUE($A35),Federados!$A$2:$W$601,COLUMN(),FALSE))</f>
        <v>#N/A</v>
      </c>
      <c r="G35" s="57" t="e">
        <f>IF(VLOOKUP(VALUE($A35),Federados!$A$2:$W$601,COLUMN(),FALSE)=0,"",VLOOKUP(VALUE($A35),Federados!$A$2:$W$601,COLUMN(),FALSE))</f>
        <v>#N/A</v>
      </c>
      <c r="H35" s="57" t="e">
        <f>IF(VLOOKUP(VALUE($A35),Federados!$A$2:$W$601,COLUMN(),FALSE)=0,"",VLOOKUP(VALUE($A35),Federados!$A$2:$W$601,COLUMN(),FALSE))</f>
        <v>#N/A</v>
      </c>
      <c r="I35" s="57" t="e">
        <f>IF(VLOOKUP(VALUE($A35),Federados!$A$2:$W$601,COLUMN(),FALSE)=0,"",VLOOKUP(VALUE($A35),Federados!$A$2:$W$601,COLUMN(),FALSE))</f>
        <v>#N/A</v>
      </c>
      <c r="J35" s="57" t="e">
        <f>IF(VLOOKUP(VALUE($A35),Federados!$A$2:$W$601,COLUMN(),FALSE)=0,"",VLOOKUP(VALUE($A35),Federados!$A$2:$W$601,COLUMN(),FALSE))</f>
        <v>#N/A</v>
      </c>
      <c r="K35" s="57" t="e">
        <f>IF(VLOOKUP(VALUE($A35),Federados!$A$2:$W$601,COLUMN(),FALSE)=0,"",VLOOKUP(VALUE($A35),Federados!$A$2:$W$601,COLUMN(),FALSE))</f>
        <v>#N/A</v>
      </c>
      <c r="L35" s="57" t="e">
        <f>IF(VLOOKUP(VALUE($A35),Federados!$A$2:$W$601,COLUMN(),FALSE)=0,"",VLOOKUP(VALUE($A35),Federados!$A$2:$W$601,COLUMN(),FALSE))</f>
        <v>#N/A</v>
      </c>
      <c r="M35" s="57" t="e">
        <f>IF(VLOOKUP(VALUE($A35),Federados!$A$2:$W$601,COLUMN(),FALSE)=0,"",VLOOKUP(VALUE($A35),Federados!$A$2:$W$601,COLUMN(),FALSE))</f>
        <v>#N/A</v>
      </c>
      <c r="N35" s="57" t="e">
        <f>IF(VLOOKUP(VALUE($A35),Federados!$A$2:$W$601,COLUMN(),FALSE)=0,"",VLOOKUP(VALUE($A35),Federados!$A$2:$W$601,COLUMN(),FALSE))</f>
        <v>#N/A</v>
      </c>
      <c r="O35" s="57" t="e">
        <f>IF(VLOOKUP(VALUE($A35),Federados!$A$2:$W$601,COLUMN(),FALSE)=0,"",VLOOKUP(VALUE($A35),Federados!$A$2:$W$601,COLUMN(),FALSE))</f>
        <v>#N/A</v>
      </c>
      <c r="P35" s="57" t="e">
        <f>IF(VLOOKUP(VALUE($A35),Federados!$A$2:$W$601,COLUMN(),FALSE)=0,"",VLOOKUP(VALUE($A35),Federados!$A$2:$W$601,COLUMN(),FALSE))</f>
        <v>#N/A</v>
      </c>
      <c r="Q35" s="63" t="e">
        <f>IF(VLOOKUP(VALUE($A35),Federados!$A$2:$W$601,COLUMN(),FALSE)=0,"",VLOOKUP(VALUE($A35),Federados!$A$2:$W$601,COLUMN(),FALSE))</f>
        <v>#N/A</v>
      </c>
      <c r="R35" s="63" t="e">
        <f>IF(VLOOKUP(VALUE($A35),Federados!$A$2:$W$601,COLUMN(),FALSE)=0,"",VLOOKUP(VALUE($A35),Federados!$A$2:$W$601,COLUMN(),FALSE))</f>
        <v>#N/A</v>
      </c>
      <c r="S35" s="57" t="e">
        <f>IF(VLOOKUP(VALUE($A35),Federados!$A$2:$W$601,COLUMN(),FALSE)=0,"",VLOOKUP(VALUE($A35),Federados!$A$2:$W$601,COLUMN(),FALSE))</f>
        <v>#N/A</v>
      </c>
      <c r="T35" s="57" t="e">
        <f>IF(VLOOKUP(VALUE($A35),Federados!$A$2:$W$601,COLUMN(),FALSE)=0,"",VLOOKUP(VALUE($A35),Federados!$A$2:$W$601,COLUMN(),FALSE))</f>
        <v>#N/A</v>
      </c>
      <c r="U35" s="57" t="e">
        <f>IF(VLOOKUP(VALUE($A35),Federados!$A$2:$W$601,COLUMN(),FALSE)=0,"",VLOOKUP(VALUE($A35),Federados!$A$2:$W$601,COLUMN(),FALSE))</f>
        <v>#N/A</v>
      </c>
      <c r="V35" s="57" t="e">
        <f>IF(VLOOKUP(VALUE($A35),Federados!$A$2:$W$601,COLUMN(),FALSE)=0,"",VLOOKUP(VALUE($A35),Federados!$A$2:$W$601,COLUMN(),FALSE))</f>
        <v>#N/A</v>
      </c>
      <c r="W35" s="57" t="e">
        <f>IF(VLOOKUP(VALUE($A35),Federados!$A$2:$W$601,COLUMN(),FALSE)=0,"",VLOOKUP(VALUE($A35),Federados!$A$2:$W$601,COLUMN(),FALSE))</f>
        <v>#N/A</v>
      </c>
      <c r="X35" s="57">
        <f ca="1">IF(A35&lt;&gt;0,IF(ODD(ROW())=ROW(),Duplas!G12,INDIRECT(ADDRESS(ROW()-1,24,1,1,))),"")</f>
      </c>
      <c r="Y35" s="57">
        <f>IF($A35&lt;&gt;0,Duplas!H12,"")</f>
      </c>
      <c r="Z35" s="57">
        <f ca="1" t="shared" si="0"/>
      </c>
    </row>
    <row r="36" spans="1:26" ht="12.75">
      <c r="A36" s="58">
        <f>Duplas!B13</f>
        <v>0</v>
      </c>
      <c r="B36" s="57" t="e">
        <f>VLOOKUP(VALUE($A36),Federados!$A$2:$W$601,COLUMN(),FALSE)</f>
        <v>#N/A</v>
      </c>
      <c r="C36" s="57" t="e">
        <f>IF(VLOOKUP(VALUE($A36),Federados!$A$2:$W$601,COLUMN(),FALSE)=0,"",VLOOKUP(VALUE($A36),Federados!$A$2:$W$601,COLUMN(),FALSE))</f>
        <v>#N/A</v>
      </c>
      <c r="D36" s="57" t="e">
        <f>IF(VLOOKUP(VALUE($A36),Federados!$A$2:$W$601,COLUMN(),FALSE)=0,"",VLOOKUP(VALUE($A36),Federados!$A$2:$W$601,COLUMN(),FALSE))</f>
        <v>#N/A</v>
      </c>
      <c r="E36" s="57" t="e">
        <f>IF(VLOOKUP(VALUE($A36),Federados!$A$2:$W$601,COLUMN(),FALSE)=0,"",VLOOKUP(VALUE($A36),Federados!$A$2:$W$601,COLUMN(),FALSE))</f>
        <v>#N/A</v>
      </c>
      <c r="F36" s="57" t="e">
        <f>IF(VLOOKUP(VALUE($A36),Federados!$A$2:$W$601,COLUMN(),FALSE)=0,"",VLOOKUP(VALUE($A36),Federados!$A$2:$W$601,COLUMN(),FALSE))</f>
        <v>#N/A</v>
      </c>
      <c r="G36" s="57" t="e">
        <f>IF(VLOOKUP(VALUE($A36),Federados!$A$2:$W$601,COLUMN(),FALSE)=0,"",VLOOKUP(VALUE($A36),Federados!$A$2:$W$601,COLUMN(),FALSE))</f>
        <v>#N/A</v>
      </c>
      <c r="H36" s="57" t="e">
        <f>IF(VLOOKUP(VALUE($A36),Federados!$A$2:$W$601,COLUMN(),FALSE)=0,"",VLOOKUP(VALUE($A36),Federados!$A$2:$W$601,COLUMN(),FALSE))</f>
        <v>#N/A</v>
      </c>
      <c r="I36" s="57" t="e">
        <f>IF(VLOOKUP(VALUE($A36),Federados!$A$2:$W$601,COLUMN(),FALSE)=0,"",VLOOKUP(VALUE($A36),Federados!$A$2:$W$601,COLUMN(),FALSE))</f>
        <v>#N/A</v>
      </c>
      <c r="J36" s="57" t="e">
        <f>IF(VLOOKUP(VALUE($A36),Federados!$A$2:$W$601,COLUMN(),FALSE)=0,"",VLOOKUP(VALUE($A36),Federados!$A$2:$W$601,COLUMN(),FALSE))</f>
        <v>#N/A</v>
      </c>
      <c r="K36" s="57" t="e">
        <f>IF(VLOOKUP(VALUE($A36),Federados!$A$2:$W$601,COLUMN(),FALSE)=0,"",VLOOKUP(VALUE($A36),Federados!$A$2:$W$601,COLUMN(),FALSE))</f>
        <v>#N/A</v>
      </c>
      <c r="L36" s="57" t="e">
        <f>IF(VLOOKUP(VALUE($A36),Federados!$A$2:$W$601,COLUMN(),FALSE)=0,"",VLOOKUP(VALUE($A36),Federados!$A$2:$W$601,COLUMN(),FALSE))</f>
        <v>#N/A</v>
      </c>
      <c r="M36" s="57" t="e">
        <f>IF(VLOOKUP(VALUE($A36),Federados!$A$2:$W$601,COLUMN(),FALSE)=0,"",VLOOKUP(VALUE($A36),Federados!$A$2:$W$601,COLUMN(),FALSE))</f>
        <v>#N/A</v>
      </c>
      <c r="N36" s="57" t="e">
        <f>IF(VLOOKUP(VALUE($A36),Federados!$A$2:$W$601,COLUMN(),FALSE)=0,"",VLOOKUP(VALUE($A36),Federados!$A$2:$W$601,COLUMN(),FALSE))</f>
        <v>#N/A</v>
      </c>
      <c r="O36" s="57" t="e">
        <f>IF(VLOOKUP(VALUE($A36),Federados!$A$2:$W$601,COLUMN(),FALSE)=0,"",VLOOKUP(VALUE($A36),Federados!$A$2:$W$601,COLUMN(),FALSE))</f>
        <v>#N/A</v>
      </c>
      <c r="P36" s="57" t="e">
        <f>IF(VLOOKUP(VALUE($A36),Federados!$A$2:$W$601,COLUMN(),FALSE)=0,"",VLOOKUP(VALUE($A36),Federados!$A$2:$W$601,COLUMN(),FALSE))</f>
        <v>#N/A</v>
      </c>
      <c r="Q36" s="63" t="e">
        <f>IF(VLOOKUP(VALUE($A36),Federados!$A$2:$W$601,COLUMN(),FALSE)=0,"",VLOOKUP(VALUE($A36),Federados!$A$2:$W$601,COLUMN(),FALSE))</f>
        <v>#N/A</v>
      </c>
      <c r="R36" s="63" t="e">
        <f>IF(VLOOKUP(VALUE($A36),Federados!$A$2:$W$601,COLUMN(),FALSE)=0,"",VLOOKUP(VALUE($A36),Federados!$A$2:$W$601,COLUMN(),FALSE))</f>
        <v>#N/A</v>
      </c>
      <c r="S36" s="57" t="e">
        <f>IF(VLOOKUP(VALUE($A36),Federados!$A$2:$W$601,COLUMN(),FALSE)=0,"",VLOOKUP(VALUE($A36),Federados!$A$2:$W$601,COLUMN(),FALSE))</f>
        <v>#N/A</v>
      </c>
      <c r="T36" s="57" t="e">
        <f>IF(VLOOKUP(VALUE($A36),Federados!$A$2:$W$601,COLUMN(),FALSE)=0,"",VLOOKUP(VALUE($A36),Federados!$A$2:$W$601,COLUMN(),FALSE))</f>
        <v>#N/A</v>
      </c>
      <c r="U36" s="57" t="e">
        <f>IF(VLOOKUP(VALUE($A36),Federados!$A$2:$W$601,COLUMN(),FALSE)=0,"",VLOOKUP(VALUE($A36),Federados!$A$2:$W$601,COLUMN(),FALSE))</f>
        <v>#N/A</v>
      </c>
      <c r="V36" s="57" t="e">
        <f>IF(VLOOKUP(VALUE($A36),Federados!$A$2:$W$601,COLUMN(),FALSE)=0,"",VLOOKUP(VALUE($A36),Federados!$A$2:$W$601,COLUMN(),FALSE))</f>
        <v>#N/A</v>
      </c>
      <c r="W36" s="57" t="e">
        <f>IF(VLOOKUP(VALUE($A36),Federados!$A$2:$W$601,COLUMN(),FALSE)=0,"",VLOOKUP(VALUE($A36),Federados!$A$2:$W$601,COLUMN(),FALSE))</f>
        <v>#N/A</v>
      </c>
      <c r="X36" s="57">
        <f ca="1">IF(A36&lt;&gt;0,IF(ODD(ROW())=ROW(),Duplas!G13,INDIRECT(ADDRESS(ROW()-1,24,1,1,))),"")</f>
      </c>
      <c r="Y36" s="57">
        <f>IF($A36&lt;&gt;0,Duplas!H13,"")</f>
      </c>
      <c r="Z36" s="57">
        <f ca="1" t="shared" si="0"/>
      </c>
    </row>
    <row r="37" spans="1:26" ht="12.75">
      <c r="A37" s="58">
        <f>Duplas!B14</f>
        <v>0</v>
      </c>
      <c r="B37" s="57" t="e">
        <f>VLOOKUP(VALUE($A37),Federados!$A$2:$W$601,COLUMN(),FALSE)</f>
        <v>#N/A</v>
      </c>
      <c r="C37" s="57" t="e">
        <f>IF(VLOOKUP(VALUE($A37),Federados!$A$2:$W$601,COLUMN(),FALSE)=0,"",VLOOKUP(VALUE($A37),Federados!$A$2:$W$601,COLUMN(),FALSE))</f>
        <v>#N/A</v>
      </c>
      <c r="D37" s="57" t="e">
        <f>IF(VLOOKUP(VALUE($A37),Federados!$A$2:$W$601,COLUMN(),FALSE)=0,"",VLOOKUP(VALUE($A37),Federados!$A$2:$W$601,COLUMN(),FALSE))</f>
        <v>#N/A</v>
      </c>
      <c r="E37" s="57" t="e">
        <f>IF(VLOOKUP(VALUE($A37),Federados!$A$2:$W$601,COLUMN(),FALSE)=0,"",VLOOKUP(VALUE($A37),Federados!$A$2:$W$601,COLUMN(),FALSE))</f>
        <v>#N/A</v>
      </c>
      <c r="F37" s="57" t="e">
        <f>IF(VLOOKUP(VALUE($A37),Federados!$A$2:$W$601,COLUMN(),FALSE)=0,"",VLOOKUP(VALUE($A37),Federados!$A$2:$W$601,COLUMN(),FALSE))</f>
        <v>#N/A</v>
      </c>
      <c r="G37" s="57" t="e">
        <f>IF(VLOOKUP(VALUE($A37),Federados!$A$2:$W$601,COLUMN(),FALSE)=0,"",VLOOKUP(VALUE($A37),Federados!$A$2:$W$601,COLUMN(),FALSE))</f>
        <v>#N/A</v>
      </c>
      <c r="H37" s="57" t="e">
        <f>IF(VLOOKUP(VALUE($A37),Federados!$A$2:$W$601,COLUMN(),FALSE)=0,"",VLOOKUP(VALUE($A37),Federados!$A$2:$W$601,COLUMN(),FALSE))</f>
        <v>#N/A</v>
      </c>
      <c r="I37" s="57" t="e">
        <f>IF(VLOOKUP(VALUE($A37),Federados!$A$2:$W$601,COLUMN(),FALSE)=0,"",VLOOKUP(VALUE($A37),Federados!$A$2:$W$601,COLUMN(),FALSE))</f>
        <v>#N/A</v>
      </c>
      <c r="J37" s="57" t="e">
        <f>IF(VLOOKUP(VALUE($A37),Federados!$A$2:$W$601,COLUMN(),FALSE)=0,"",VLOOKUP(VALUE($A37),Federados!$A$2:$W$601,COLUMN(),FALSE))</f>
        <v>#N/A</v>
      </c>
      <c r="K37" s="57" t="e">
        <f>IF(VLOOKUP(VALUE($A37),Federados!$A$2:$W$601,COLUMN(),FALSE)=0,"",VLOOKUP(VALUE($A37),Federados!$A$2:$W$601,COLUMN(),FALSE))</f>
        <v>#N/A</v>
      </c>
      <c r="L37" s="57" t="e">
        <f>IF(VLOOKUP(VALUE($A37),Federados!$A$2:$W$601,COLUMN(),FALSE)=0,"",VLOOKUP(VALUE($A37),Federados!$A$2:$W$601,COLUMN(),FALSE))</f>
        <v>#N/A</v>
      </c>
      <c r="M37" s="57" t="e">
        <f>IF(VLOOKUP(VALUE($A37),Federados!$A$2:$W$601,COLUMN(),FALSE)=0,"",VLOOKUP(VALUE($A37),Federados!$A$2:$W$601,COLUMN(),FALSE))</f>
        <v>#N/A</v>
      </c>
      <c r="N37" s="57" t="e">
        <f>IF(VLOOKUP(VALUE($A37),Federados!$A$2:$W$601,COLUMN(),FALSE)=0,"",VLOOKUP(VALUE($A37),Federados!$A$2:$W$601,COLUMN(),FALSE))</f>
        <v>#N/A</v>
      </c>
      <c r="O37" s="57" t="e">
        <f>IF(VLOOKUP(VALUE($A37),Federados!$A$2:$W$601,COLUMN(),FALSE)=0,"",VLOOKUP(VALUE($A37),Federados!$A$2:$W$601,COLUMN(),FALSE))</f>
        <v>#N/A</v>
      </c>
      <c r="P37" s="57" t="e">
        <f>IF(VLOOKUP(VALUE($A37),Federados!$A$2:$W$601,COLUMN(),FALSE)=0,"",VLOOKUP(VALUE($A37),Federados!$A$2:$W$601,COLUMN(),FALSE))</f>
        <v>#N/A</v>
      </c>
      <c r="Q37" s="63" t="e">
        <f>IF(VLOOKUP(VALUE($A37),Federados!$A$2:$W$601,COLUMN(),FALSE)=0,"",VLOOKUP(VALUE($A37),Federados!$A$2:$W$601,COLUMN(),FALSE))</f>
        <v>#N/A</v>
      </c>
      <c r="R37" s="63" t="e">
        <f>IF(VLOOKUP(VALUE($A37),Federados!$A$2:$W$601,COLUMN(),FALSE)=0,"",VLOOKUP(VALUE($A37),Federados!$A$2:$W$601,COLUMN(),FALSE))</f>
        <v>#N/A</v>
      </c>
      <c r="S37" s="57" t="e">
        <f>IF(VLOOKUP(VALUE($A37),Federados!$A$2:$W$601,COLUMN(),FALSE)=0,"",VLOOKUP(VALUE($A37),Federados!$A$2:$W$601,COLUMN(),FALSE))</f>
        <v>#N/A</v>
      </c>
      <c r="T37" s="57" t="e">
        <f>IF(VLOOKUP(VALUE($A37),Federados!$A$2:$W$601,COLUMN(),FALSE)=0,"",VLOOKUP(VALUE($A37),Federados!$A$2:$W$601,COLUMN(),FALSE))</f>
        <v>#N/A</v>
      </c>
      <c r="U37" s="57" t="e">
        <f>IF(VLOOKUP(VALUE($A37),Federados!$A$2:$W$601,COLUMN(),FALSE)=0,"",VLOOKUP(VALUE($A37),Federados!$A$2:$W$601,COLUMN(),FALSE))</f>
        <v>#N/A</v>
      </c>
      <c r="V37" s="57" t="e">
        <f>IF(VLOOKUP(VALUE($A37),Federados!$A$2:$W$601,COLUMN(),FALSE)=0,"",VLOOKUP(VALUE($A37),Federados!$A$2:$W$601,COLUMN(),FALSE))</f>
        <v>#N/A</v>
      </c>
      <c r="W37" s="57" t="e">
        <f>IF(VLOOKUP(VALUE($A37),Federados!$A$2:$W$601,COLUMN(),FALSE)=0,"",VLOOKUP(VALUE($A37),Federados!$A$2:$W$601,COLUMN(),FALSE))</f>
        <v>#N/A</v>
      </c>
      <c r="X37" s="57">
        <f ca="1">IF(A37&lt;&gt;0,IF(ODD(ROW())=ROW(),Duplas!G14,INDIRECT(ADDRESS(ROW()-1,24,1,1,))),"")</f>
      </c>
      <c r="Y37" s="57">
        <f>IF($A37&lt;&gt;0,Duplas!H14,"")</f>
      </c>
      <c r="Z37" s="57">
        <f ca="1" t="shared" si="0"/>
      </c>
    </row>
    <row r="38" spans="1:26" ht="12.75">
      <c r="A38" s="58">
        <f>Duplas!B15</f>
        <v>0</v>
      </c>
      <c r="B38" s="57" t="e">
        <f>VLOOKUP(VALUE($A38),Federados!$A$2:$W$601,COLUMN(),FALSE)</f>
        <v>#N/A</v>
      </c>
      <c r="C38" s="57" t="e">
        <f>IF(VLOOKUP(VALUE($A38),Federados!$A$2:$W$601,COLUMN(),FALSE)=0,"",VLOOKUP(VALUE($A38),Federados!$A$2:$W$601,COLUMN(),FALSE))</f>
        <v>#N/A</v>
      </c>
      <c r="D38" s="57" t="e">
        <f>IF(VLOOKUP(VALUE($A38),Federados!$A$2:$W$601,COLUMN(),FALSE)=0,"",VLOOKUP(VALUE($A38),Federados!$A$2:$W$601,COLUMN(),FALSE))</f>
        <v>#N/A</v>
      </c>
      <c r="E38" s="57" t="e">
        <f>IF(VLOOKUP(VALUE($A38),Federados!$A$2:$W$601,COLUMN(),FALSE)=0,"",VLOOKUP(VALUE($A38),Federados!$A$2:$W$601,COLUMN(),FALSE))</f>
        <v>#N/A</v>
      </c>
      <c r="F38" s="57" t="e">
        <f>IF(VLOOKUP(VALUE($A38),Federados!$A$2:$W$601,COLUMN(),FALSE)=0,"",VLOOKUP(VALUE($A38),Federados!$A$2:$W$601,COLUMN(),FALSE))</f>
        <v>#N/A</v>
      </c>
      <c r="G38" s="57" t="e">
        <f>IF(VLOOKUP(VALUE($A38),Federados!$A$2:$W$601,COLUMN(),FALSE)=0,"",VLOOKUP(VALUE($A38),Federados!$A$2:$W$601,COLUMN(),FALSE))</f>
        <v>#N/A</v>
      </c>
      <c r="H38" s="57" t="e">
        <f>IF(VLOOKUP(VALUE($A38),Federados!$A$2:$W$601,COLUMN(),FALSE)=0,"",VLOOKUP(VALUE($A38),Federados!$A$2:$W$601,COLUMN(),FALSE))</f>
        <v>#N/A</v>
      </c>
      <c r="I38" s="57" t="e">
        <f>IF(VLOOKUP(VALUE($A38),Federados!$A$2:$W$601,COLUMN(),FALSE)=0,"",VLOOKUP(VALUE($A38),Federados!$A$2:$W$601,COLUMN(),FALSE))</f>
        <v>#N/A</v>
      </c>
      <c r="J38" s="57" t="e">
        <f>IF(VLOOKUP(VALUE($A38),Federados!$A$2:$W$601,COLUMN(),FALSE)=0,"",VLOOKUP(VALUE($A38),Federados!$A$2:$W$601,COLUMN(),FALSE))</f>
        <v>#N/A</v>
      </c>
      <c r="K38" s="57" t="e">
        <f>IF(VLOOKUP(VALUE($A38),Federados!$A$2:$W$601,COLUMN(),FALSE)=0,"",VLOOKUP(VALUE($A38),Federados!$A$2:$W$601,COLUMN(),FALSE))</f>
        <v>#N/A</v>
      </c>
      <c r="L38" s="57" t="e">
        <f>IF(VLOOKUP(VALUE($A38),Federados!$A$2:$W$601,COLUMN(),FALSE)=0,"",VLOOKUP(VALUE($A38),Federados!$A$2:$W$601,COLUMN(),FALSE))</f>
        <v>#N/A</v>
      </c>
      <c r="M38" s="57" t="e">
        <f>IF(VLOOKUP(VALUE($A38),Federados!$A$2:$W$601,COLUMN(),FALSE)=0,"",VLOOKUP(VALUE($A38),Federados!$A$2:$W$601,COLUMN(),FALSE))</f>
        <v>#N/A</v>
      </c>
      <c r="N38" s="57" t="e">
        <f>IF(VLOOKUP(VALUE($A38),Federados!$A$2:$W$601,COLUMN(),FALSE)=0,"",VLOOKUP(VALUE($A38),Federados!$A$2:$W$601,COLUMN(),FALSE))</f>
        <v>#N/A</v>
      </c>
      <c r="O38" s="57" t="e">
        <f>IF(VLOOKUP(VALUE($A38),Federados!$A$2:$W$601,COLUMN(),FALSE)=0,"",VLOOKUP(VALUE($A38),Federados!$A$2:$W$601,COLUMN(),FALSE))</f>
        <v>#N/A</v>
      </c>
      <c r="P38" s="57" t="e">
        <f>IF(VLOOKUP(VALUE($A38),Federados!$A$2:$W$601,COLUMN(),FALSE)=0,"",VLOOKUP(VALUE($A38),Federados!$A$2:$W$601,COLUMN(),FALSE))</f>
        <v>#N/A</v>
      </c>
      <c r="Q38" s="63" t="e">
        <f>IF(VLOOKUP(VALUE($A38),Federados!$A$2:$W$601,COLUMN(),FALSE)=0,"",VLOOKUP(VALUE($A38),Federados!$A$2:$W$601,COLUMN(),FALSE))</f>
        <v>#N/A</v>
      </c>
      <c r="R38" s="63" t="e">
        <f>IF(VLOOKUP(VALUE($A38),Federados!$A$2:$W$601,COLUMN(),FALSE)=0,"",VLOOKUP(VALUE($A38),Federados!$A$2:$W$601,COLUMN(),FALSE))</f>
        <v>#N/A</v>
      </c>
      <c r="S38" s="57" t="e">
        <f>IF(VLOOKUP(VALUE($A38),Federados!$A$2:$W$601,COLUMN(),FALSE)=0,"",VLOOKUP(VALUE($A38),Federados!$A$2:$W$601,COLUMN(),FALSE))</f>
        <v>#N/A</v>
      </c>
      <c r="T38" s="57" t="e">
        <f>IF(VLOOKUP(VALUE($A38),Federados!$A$2:$W$601,COLUMN(),FALSE)=0,"",VLOOKUP(VALUE($A38),Federados!$A$2:$W$601,COLUMN(),FALSE))</f>
        <v>#N/A</v>
      </c>
      <c r="U38" s="57" t="e">
        <f>IF(VLOOKUP(VALUE($A38),Federados!$A$2:$W$601,COLUMN(),FALSE)=0,"",VLOOKUP(VALUE($A38),Federados!$A$2:$W$601,COLUMN(),FALSE))</f>
        <v>#N/A</v>
      </c>
      <c r="V38" s="57" t="e">
        <f>IF(VLOOKUP(VALUE($A38),Federados!$A$2:$W$601,COLUMN(),FALSE)=0,"",VLOOKUP(VALUE($A38),Federados!$A$2:$W$601,COLUMN(),FALSE))</f>
        <v>#N/A</v>
      </c>
      <c r="W38" s="57" t="e">
        <f>IF(VLOOKUP(VALUE($A38),Federados!$A$2:$W$601,COLUMN(),FALSE)=0,"",VLOOKUP(VALUE($A38),Federados!$A$2:$W$601,COLUMN(),FALSE))</f>
        <v>#N/A</v>
      </c>
      <c r="X38" s="57">
        <f ca="1">IF(A38&lt;&gt;0,IF(ODD(ROW())=ROW(),Duplas!G15,INDIRECT(ADDRESS(ROW()-1,24,1,1,))),"")</f>
      </c>
      <c r="Y38" s="57">
        <f>IF($A38&lt;&gt;0,Duplas!H15,"")</f>
      </c>
      <c r="Z38" s="57">
        <f ca="1" t="shared" si="0"/>
      </c>
    </row>
    <row r="39" spans="1:26" ht="12.75">
      <c r="A39" s="58">
        <f>Duplas!B16</f>
        <v>0</v>
      </c>
      <c r="B39" s="57" t="e">
        <f>VLOOKUP(VALUE($A39),Federados!$A$2:$W$601,COLUMN(),FALSE)</f>
        <v>#N/A</v>
      </c>
      <c r="C39" s="57" t="e">
        <f>IF(VLOOKUP(VALUE($A39),Federados!$A$2:$W$601,COLUMN(),FALSE)=0,"",VLOOKUP(VALUE($A39),Federados!$A$2:$W$601,COLUMN(),FALSE))</f>
        <v>#N/A</v>
      </c>
      <c r="D39" s="57" t="e">
        <f>IF(VLOOKUP(VALUE($A39),Federados!$A$2:$W$601,COLUMN(),FALSE)=0,"",VLOOKUP(VALUE($A39),Federados!$A$2:$W$601,COLUMN(),FALSE))</f>
        <v>#N/A</v>
      </c>
      <c r="E39" s="57" t="e">
        <f>IF(VLOOKUP(VALUE($A39),Federados!$A$2:$W$601,COLUMN(),FALSE)=0,"",VLOOKUP(VALUE($A39),Federados!$A$2:$W$601,COLUMN(),FALSE))</f>
        <v>#N/A</v>
      </c>
      <c r="F39" s="57" t="e">
        <f>IF(VLOOKUP(VALUE($A39),Federados!$A$2:$W$601,COLUMN(),FALSE)=0,"",VLOOKUP(VALUE($A39),Federados!$A$2:$W$601,COLUMN(),FALSE))</f>
        <v>#N/A</v>
      </c>
      <c r="G39" s="57" t="e">
        <f>IF(VLOOKUP(VALUE($A39),Federados!$A$2:$W$601,COLUMN(),FALSE)=0,"",VLOOKUP(VALUE($A39),Federados!$A$2:$W$601,COLUMN(),FALSE))</f>
        <v>#N/A</v>
      </c>
      <c r="H39" s="57" t="e">
        <f>IF(VLOOKUP(VALUE($A39),Federados!$A$2:$W$601,COLUMN(),FALSE)=0,"",VLOOKUP(VALUE($A39),Federados!$A$2:$W$601,COLUMN(),FALSE))</f>
        <v>#N/A</v>
      </c>
      <c r="I39" s="57" t="e">
        <f>IF(VLOOKUP(VALUE($A39),Federados!$A$2:$W$601,COLUMN(),FALSE)=0,"",VLOOKUP(VALUE($A39),Federados!$A$2:$W$601,COLUMN(),FALSE))</f>
        <v>#N/A</v>
      </c>
      <c r="J39" s="57" t="e">
        <f>IF(VLOOKUP(VALUE($A39),Federados!$A$2:$W$601,COLUMN(),FALSE)=0,"",VLOOKUP(VALUE($A39),Federados!$A$2:$W$601,COLUMN(),FALSE))</f>
        <v>#N/A</v>
      </c>
      <c r="K39" s="57" t="e">
        <f>IF(VLOOKUP(VALUE($A39),Federados!$A$2:$W$601,COLUMN(),FALSE)=0,"",VLOOKUP(VALUE($A39),Federados!$A$2:$W$601,COLUMN(),FALSE))</f>
        <v>#N/A</v>
      </c>
      <c r="L39" s="57" t="e">
        <f>IF(VLOOKUP(VALUE($A39),Federados!$A$2:$W$601,COLUMN(),FALSE)=0,"",VLOOKUP(VALUE($A39),Federados!$A$2:$W$601,COLUMN(),FALSE))</f>
        <v>#N/A</v>
      </c>
      <c r="M39" s="57" t="e">
        <f>IF(VLOOKUP(VALUE($A39),Federados!$A$2:$W$601,COLUMN(),FALSE)=0,"",VLOOKUP(VALUE($A39),Federados!$A$2:$W$601,COLUMN(),FALSE))</f>
        <v>#N/A</v>
      </c>
      <c r="N39" s="57" t="e">
        <f>IF(VLOOKUP(VALUE($A39),Federados!$A$2:$W$601,COLUMN(),FALSE)=0,"",VLOOKUP(VALUE($A39),Federados!$A$2:$W$601,COLUMN(),FALSE))</f>
        <v>#N/A</v>
      </c>
      <c r="O39" s="57" t="e">
        <f>IF(VLOOKUP(VALUE($A39),Federados!$A$2:$W$601,COLUMN(),FALSE)=0,"",VLOOKUP(VALUE($A39),Federados!$A$2:$W$601,COLUMN(),FALSE))</f>
        <v>#N/A</v>
      </c>
      <c r="P39" s="57" t="e">
        <f>IF(VLOOKUP(VALUE($A39),Federados!$A$2:$W$601,COLUMN(),FALSE)=0,"",VLOOKUP(VALUE($A39),Federados!$A$2:$W$601,COLUMN(),FALSE))</f>
        <v>#N/A</v>
      </c>
      <c r="Q39" s="63" t="e">
        <f>IF(VLOOKUP(VALUE($A39),Federados!$A$2:$W$601,COLUMN(),FALSE)=0,"",VLOOKUP(VALUE($A39),Federados!$A$2:$W$601,COLUMN(),FALSE))</f>
        <v>#N/A</v>
      </c>
      <c r="R39" s="63" t="e">
        <f>IF(VLOOKUP(VALUE($A39),Federados!$A$2:$W$601,COLUMN(),FALSE)=0,"",VLOOKUP(VALUE($A39),Federados!$A$2:$W$601,COLUMN(),FALSE))</f>
        <v>#N/A</v>
      </c>
      <c r="S39" s="57" t="e">
        <f>IF(VLOOKUP(VALUE($A39),Federados!$A$2:$W$601,COLUMN(),FALSE)=0,"",VLOOKUP(VALUE($A39),Federados!$A$2:$W$601,COLUMN(),FALSE))</f>
        <v>#N/A</v>
      </c>
      <c r="T39" s="57" t="e">
        <f>IF(VLOOKUP(VALUE($A39),Federados!$A$2:$W$601,COLUMN(),FALSE)=0,"",VLOOKUP(VALUE($A39),Federados!$A$2:$W$601,COLUMN(),FALSE))</f>
        <v>#N/A</v>
      </c>
      <c r="U39" s="57" t="e">
        <f>IF(VLOOKUP(VALUE($A39),Federados!$A$2:$W$601,COLUMN(),FALSE)=0,"",VLOOKUP(VALUE($A39),Federados!$A$2:$W$601,COLUMN(),FALSE))</f>
        <v>#N/A</v>
      </c>
      <c r="V39" s="57" t="e">
        <f>IF(VLOOKUP(VALUE($A39),Federados!$A$2:$W$601,COLUMN(),FALSE)=0,"",VLOOKUP(VALUE($A39),Federados!$A$2:$W$601,COLUMN(),FALSE))</f>
        <v>#N/A</v>
      </c>
      <c r="W39" s="57" t="e">
        <f>IF(VLOOKUP(VALUE($A39),Federados!$A$2:$W$601,COLUMN(),FALSE)=0,"",VLOOKUP(VALUE($A39),Federados!$A$2:$W$601,COLUMN(),FALSE))</f>
        <v>#N/A</v>
      </c>
      <c r="X39" s="57">
        <f ca="1">IF(A39&lt;&gt;0,IF(ODD(ROW())=ROW(),Duplas!G16,INDIRECT(ADDRESS(ROW()-1,24,1,1,))),"")</f>
      </c>
      <c r="Y39" s="57">
        <f>IF($A39&lt;&gt;0,Duplas!H16,"")</f>
      </c>
      <c r="Z39" s="57">
        <f ca="1" t="shared" si="0"/>
      </c>
    </row>
    <row r="40" spans="1:26" ht="12.75">
      <c r="A40" s="58">
        <f>Duplas!B17</f>
        <v>0</v>
      </c>
      <c r="B40" s="57" t="e">
        <f>VLOOKUP(VALUE($A40),Federados!$A$2:$W$601,COLUMN(),FALSE)</f>
        <v>#N/A</v>
      </c>
      <c r="C40" s="57" t="e">
        <f>IF(VLOOKUP(VALUE($A40),Federados!$A$2:$W$601,COLUMN(),FALSE)=0,"",VLOOKUP(VALUE($A40),Federados!$A$2:$W$601,COLUMN(),FALSE))</f>
        <v>#N/A</v>
      </c>
      <c r="D40" s="57" t="e">
        <f>IF(VLOOKUP(VALUE($A40),Federados!$A$2:$W$601,COLUMN(),FALSE)=0,"",VLOOKUP(VALUE($A40),Federados!$A$2:$W$601,COLUMN(),FALSE))</f>
        <v>#N/A</v>
      </c>
      <c r="E40" s="57" t="e">
        <f>IF(VLOOKUP(VALUE($A40),Federados!$A$2:$W$601,COLUMN(),FALSE)=0,"",VLOOKUP(VALUE($A40),Federados!$A$2:$W$601,COLUMN(),FALSE))</f>
        <v>#N/A</v>
      </c>
      <c r="F40" s="57" t="e">
        <f>IF(VLOOKUP(VALUE($A40),Federados!$A$2:$W$601,COLUMN(),FALSE)=0,"",VLOOKUP(VALUE($A40),Federados!$A$2:$W$601,COLUMN(),FALSE))</f>
        <v>#N/A</v>
      </c>
      <c r="G40" s="57" t="e">
        <f>IF(VLOOKUP(VALUE($A40),Federados!$A$2:$W$601,COLUMN(),FALSE)=0,"",VLOOKUP(VALUE($A40),Federados!$A$2:$W$601,COLUMN(),FALSE))</f>
        <v>#N/A</v>
      </c>
      <c r="H40" s="57" t="e">
        <f>IF(VLOOKUP(VALUE($A40),Federados!$A$2:$W$601,COLUMN(),FALSE)=0,"",VLOOKUP(VALUE($A40),Federados!$A$2:$W$601,COLUMN(),FALSE))</f>
        <v>#N/A</v>
      </c>
      <c r="I40" s="57" t="e">
        <f>IF(VLOOKUP(VALUE($A40),Federados!$A$2:$W$601,COLUMN(),FALSE)=0,"",VLOOKUP(VALUE($A40),Federados!$A$2:$W$601,COLUMN(),FALSE))</f>
        <v>#N/A</v>
      </c>
      <c r="J40" s="57" t="e">
        <f>IF(VLOOKUP(VALUE($A40),Federados!$A$2:$W$601,COLUMN(),FALSE)=0,"",VLOOKUP(VALUE($A40),Federados!$A$2:$W$601,COLUMN(),FALSE))</f>
        <v>#N/A</v>
      </c>
      <c r="K40" s="57" t="e">
        <f>IF(VLOOKUP(VALUE($A40),Federados!$A$2:$W$601,COLUMN(),FALSE)=0,"",VLOOKUP(VALUE($A40),Federados!$A$2:$W$601,COLUMN(),FALSE))</f>
        <v>#N/A</v>
      </c>
      <c r="L40" s="57" t="e">
        <f>IF(VLOOKUP(VALUE($A40),Federados!$A$2:$W$601,COLUMN(),FALSE)=0,"",VLOOKUP(VALUE($A40),Federados!$A$2:$W$601,COLUMN(),FALSE))</f>
        <v>#N/A</v>
      </c>
      <c r="M40" s="57" t="e">
        <f>IF(VLOOKUP(VALUE($A40),Federados!$A$2:$W$601,COLUMN(),FALSE)=0,"",VLOOKUP(VALUE($A40),Federados!$A$2:$W$601,COLUMN(),FALSE))</f>
        <v>#N/A</v>
      </c>
      <c r="N40" s="57" t="e">
        <f>IF(VLOOKUP(VALUE($A40),Federados!$A$2:$W$601,COLUMN(),FALSE)=0,"",VLOOKUP(VALUE($A40),Federados!$A$2:$W$601,COLUMN(),FALSE))</f>
        <v>#N/A</v>
      </c>
      <c r="O40" s="57" t="e">
        <f>IF(VLOOKUP(VALUE($A40),Federados!$A$2:$W$601,COLUMN(),FALSE)=0,"",VLOOKUP(VALUE($A40),Federados!$A$2:$W$601,COLUMN(),FALSE))</f>
        <v>#N/A</v>
      </c>
      <c r="P40" s="57" t="e">
        <f>IF(VLOOKUP(VALUE($A40),Federados!$A$2:$W$601,COLUMN(),FALSE)=0,"",VLOOKUP(VALUE($A40),Federados!$A$2:$W$601,COLUMN(),FALSE))</f>
        <v>#N/A</v>
      </c>
      <c r="Q40" s="63" t="e">
        <f>IF(VLOOKUP(VALUE($A40),Federados!$A$2:$W$601,COLUMN(),FALSE)=0,"",VLOOKUP(VALUE($A40),Federados!$A$2:$W$601,COLUMN(),FALSE))</f>
        <v>#N/A</v>
      </c>
      <c r="R40" s="63" t="e">
        <f>IF(VLOOKUP(VALUE($A40),Federados!$A$2:$W$601,COLUMN(),FALSE)=0,"",VLOOKUP(VALUE($A40),Federados!$A$2:$W$601,COLUMN(),FALSE))</f>
        <v>#N/A</v>
      </c>
      <c r="S40" s="57" t="e">
        <f>IF(VLOOKUP(VALUE($A40),Federados!$A$2:$W$601,COLUMN(),FALSE)=0,"",VLOOKUP(VALUE($A40),Federados!$A$2:$W$601,COLUMN(),FALSE))</f>
        <v>#N/A</v>
      </c>
      <c r="T40" s="57" t="e">
        <f>IF(VLOOKUP(VALUE($A40),Federados!$A$2:$W$601,COLUMN(),FALSE)=0,"",VLOOKUP(VALUE($A40),Federados!$A$2:$W$601,COLUMN(),FALSE))</f>
        <v>#N/A</v>
      </c>
      <c r="U40" s="57" t="e">
        <f>IF(VLOOKUP(VALUE($A40),Federados!$A$2:$W$601,COLUMN(),FALSE)=0,"",VLOOKUP(VALUE($A40),Federados!$A$2:$W$601,COLUMN(),FALSE))</f>
        <v>#N/A</v>
      </c>
      <c r="V40" s="57" t="e">
        <f>IF(VLOOKUP(VALUE($A40),Federados!$A$2:$W$601,COLUMN(),FALSE)=0,"",VLOOKUP(VALUE($A40),Federados!$A$2:$W$601,COLUMN(),FALSE))</f>
        <v>#N/A</v>
      </c>
      <c r="W40" s="57" t="e">
        <f>IF(VLOOKUP(VALUE($A40),Federados!$A$2:$W$601,COLUMN(),FALSE)=0,"",VLOOKUP(VALUE($A40),Federados!$A$2:$W$601,COLUMN(),FALSE))</f>
        <v>#N/A</v>
      </c>
      <c r="X40" s="57">
        <f ca="1">IF(A40&lt;&gt;0,IF(ODD(ROW())=ROW(),Duplas!G17,INDIRECT(ADDRESS(ROW()-1,24,1,1,))),"")</f>
      </c>
      <c r="Y40" s="57">
        <f>IF($A40&lt;&gt;0,Duplas!H17,"")</f>
      </c>
      <c r="Z40" s="57">
        <f ca="1" t="shared" si="0"/>
      </c>
    </row>
    <row r="41" spans="1:26" ht="12.75">
      <c r="A41" s="58">
        <f>Duplas!B18</f>
        <v>0</v>
      </c>
      <c r="B41" s="57" t="e">
        <f>VLOOKUP(VALUE($A41),Federados!$A$2:$W$601,COLUMN(),FALSE)</f>
        <v>#N/A</v>
      </c>
      <c r="C41" s="57" t="e">
        <f>IF(VLOOKUP(VALUE($A41),Federados!$A$2:$W$601,COLUMN(),FALSE)=0,"",VLOOKUP(VALUE($A41),Federados!$A$2:$W$601,COLUMN(),FALSE))</f>
        <v>#N/A</v>
      </c>
      <c r="D41" s="57" t="e">
        <f>IF(VLOOKUP(VALUE($A41),Federados!$A$2:$W$601,COLUMN(),FALSE)=0,"",VLOOKUP(VALUE($A41),Federados!$A$2:$W$601,COLUMN(),FALSE))</f>
        <v>#N/A</v>
      </c>
      <c r="E41" s="57" t="e">
        <f>IF(VLOOKUP(VALUE($A41),Federados!$A$2:$W$601,COLUMN(),FALSE)=0,"",VLOOKUP(VALUE($A41),Federados!$A$2:$W$601,COLUMN(),FALSE))</f>
        <v>#N/A</v>
      </c>
      <c r="F41" s="57" t="e">
        <f>IF(VLOOKUP(VALUE($A41),Federados!$A$2:$W$601,COLUMN(),FALSE)=0,"",VLOOKUP(VALUE($A41),Federados!$A$2:$W$601,COLUMN(),FALSE))</f>
        <v>#N/A</v>
      </c>
      <c r="G41" s="57" t="e">
        <f>IF(VLOOKUP(VALUE($A41),Federados!$A$2:$W$601,COLUMN(),FALSE)=0,"",VLOOKUP(VALUE($A41),Federados!$A$2:$W$601,COLUMN(),FALSE))</f>
        <v>#N/A</v>
      </c>
      <c r="H41" s="57" t="e">
        <f>IF(VLOOKUP(VALUE($A41),Federados!$A$2:$W$601,COLUMN(),FALSE)=0,"",VLOOKUP(VALUE($A41),Federados!$A$2:$W$601,COLUMN(),FALSE))</f>
        <v>#N/A</v>
      </c>
      <c r="I41" s="57" t="e">
        <f>IF(VLOOKUP(VALUE($A41),Federados!$A$2:$W$601,COLUMN(),FALSE)=0,"",VLOOKUP(VALUE($A41),Federados!$A$2:$W$601,COLUMN(),FALSE))</f>
        <v>#N/A</v>
      </c>
      <c r="J41" s="57" t="e">
        <f>IF(VLOOKUP(VALUE($A41),Federados!$A$2:$W$601,COLUMN(),FALSE)=0,"",VLOOKUP(VALUE($A41),Federados!$A$2:$W$601,COLUMN(),FALSE))</f>
        <v>#N/A</v>
      </c>
      <c r="K41" s="57" t="e">
        <f>IF(VLOOKUP(VALUE($A41),Federados!$A$2:$W$601,COLUMN(),FALSE)=0,"",VLOOKUP(VALUE($A41),Federados!$A$2:$W$601,COLUMN(),FALSE))</f>
        <v>#N/A</v>
      </c>
      <c r="L41" s="57" t="e">
        <f>IF(VLOOKUP(VALUE($A41),Federados!$A$2:$W$601,COLUMN(),FALSE)=0,"",VLOOKUP(VALUE($A41),Federados!$A$2:$W$601,COLUMN(),FALSE))</f>
        <v>#N/A</v>
      </c>
      <c r="M41" s="57" t="e">
        <f>IF(VLOOKUP(VALUE($A41),Federados!$A$2:$W$601,COLUMN(),FALSE)=0,"",VLOOKUP(VALUE($A41),Federados!$A$2:$W$601,COLUMN(),FALSE))</f>
        <v>#N/A</v>
      </c>
      <c r="N41" s="57" t="e">
        <f>IF(VLOOKUP(VALUE($A41),Federados!$A$2:$W$601,COLUMN(),FALSE)=0,"",VLOOKUP(VALUE($A41),Federados!$A$2:$W$601,COLUMN(),FALSE))</f>
        <v>#N/A</v>
      </c>
      <c r="O41" s="57" t="e">
        <f>IF(VLOOKUP(VALUE($A41),Federados!$A$2:$W$601,COLUMN(),FALSE)=0,"",VLOOKUP(VALUE($A41),Federados!$A$2:$W$601,COLUMN(),FALSE))</f>
        <v>#N/A</v>
      </c>
      <c r="P41" s="57" t="e">
        <f>IF(VLOOKUP(VALUE($A41),Federados!$A$2:$W$601,COLUMN(),FALSE)=0,"",VLOOKUP(VALUE($A41),Federados!$A$2:$W$601,COLUMN(),FALSE))</f>
        <v>#N/A</v>
      </c>
      <c r="Q41" s="63" t="e">
        <f>IF(VLOOKUP(VALUE($A41),Federados!$A$2:$W$601,COLUMN(),FALSE)=0,"",VLOOKUP(VALUE($A41),Federados!$A$2:$W$601,COLUMN(),FALSE))</f>
        <v>#N/A</v>
      </c>
      <c r="R41" s="63" t="e">
        <f>IF(VLOOKUP(VALUE($A41),Federados!$A$2:$W$601,COLUMN(),FALSE)=0,"",VLOOKUP(VALUE($A41),Federados!$A$2:$W$601,COLUMN(),FALSE))</f>
        <v>#N/A</v>
      </c>
      <c r="S41" s="57" t="e">
        <f>IF(VLOOKUP(VALUE($A41),Federados!$A$2:$W$601,COLUMN(),FALSE)=0,"",VLOOKUP(VALUE($A41),Federados!$A$2:$W$601,COLUMN(),FALSE))</f>
        <v>#N/A</v>
      </c>
      <c r="T41" s="57" t="e">
        <f>IF(VLOOKUP(VALUE($A41),Federados!$A$2:$W$601,COLUMN(),FALSE)=0,"",VLOOKUP(VALUE($A41),Federados!$A$2:$W$601,COLUMN(),FALSE))</f>
        <v>#N/A</v>
      </c>
      <c r="U41" s="57" t="e">
        <f>IF(VLOOKUP(VALUE($A41),Federados!$A$2:$W$601,COLUMN(),FALSE)=0,"",VLOOKUP(VALUE($A41),Federados!$A$2:$W$601,COLUMN(),FALSE))</f>
        <v>#N/A</v>
      </c>
      <c r="V41" s="57" t="e">
        <f>IF(VLOOKUP(VALUE($A41),Federados!$A$2:$W$601,COLUMN(),FALSE)=0,"",VLOOKUP(VALUE($A41),Federados!$A$2:$W$601,COLUMN(),FALSE))</f>
        <v>#N/A</v>
      </c>
      <c r="W41" s="57" t="e">
        <f>IF(VLOOKUP(VALUE($A41),Federados!$A$2:$W$601,COLUMN(),FALSE)=0,"",VLOOKUP(VALUE($A41),Federados!$A$2:$W$601,COLUMN(),FALSE))</f>
        <v>#N/A</v>
      </c>
      <c r="X41" s="57">
        <f ca="1">IF(A41&lt;&gt;0,IF(ODD(ROW())=ROW(),Duplas!G18,INDIRECT(ADDRESS(ROW()-1,24,1,1,))),"")</f>
      </c>
      <c r="Y41" s="57">
        <f>IF($A41&lt;&gt;0,Duplas!H18,"")</f>
      </c>
      <c r="Z41" s="57">
        <f ca="1" t="shared" si="0"/>
      </c>
    </row>
    <row r="42" spans="1:26" ht="12.75">
      <c r="A42" s="58">
        <f>Duplas!B19</f>
        <v>0</v>
      </c>
      <c r="B42" s="57" t="e">
        <f>VLOOKUP(VALUE($A42),Federados!$A$2:$W$601,COLUMN(),FALSE)</f>
        <v>#N/A</v>
      </c>
      <c r="C42" s="57" t="e">
        <f>IF(VLOOKUP(VALUE($A42),Federados!$A$2:$W$601,COLUMN(),FALSE)=0,"",VLOOKUP(VALUE($A42),Federados!$A$2:$W$601,COLUMN(),FALSE))</f>
        <v>#N/A</v>
      </c>
      <c r="D42" s="57" t="e">
        <f>IF(VLOOKUP(VALUE($A42),Federados!$A$2:$W$601,COLUMN(),FALSE)=0,"",VLOOKUP(VALUE($A42),Federados!$A$2:$W$601,COLUMN(),FALSE))</f>
        <v>#N/A</v>
      </c>
      <c r="E42" s="57" t="e">
        <f>IF(VLOOKUP(VALUE($A42),Federados!$A$2:$W$601,COLUMN(),FALSE)=0,"",VLOOKUP(VALUE($A42),Federados!$A$2:$W$601,COLUMN(),FALSE))</f>
        <v>#N/A</v>
      </c>
      <c r="F42" s="57" t="e">
        <f>IF(VLOOKUP(VALUE($A42),Federados!$A$2:$W$601,COLUMN(),FALSE)=0,"",VLOOKUP(VALUE($A42),Federados!$A$2:$W$601,COLUMN(),FALSE))</f>
        <v>#N/A</v>
      </c>
      <c r="G42" s="57" t="e">
        <f>IF(VLOOKUP(VALUE($A42),Federados!$A$2:$W$601,COLUMN(),FALSE)=0,"",VLOOKUP(VALUE($A42),Federados!$A$2:$W$601,COLUMN(),FALSE))</f>
        <v>#N/A</v>
      </c>
      <c r="H42" s="57" t="e">
        <f>IF(VLOOKUP(VALUE($A42),Federados!$A$2:$W$601,COLUMN(),FALSE)=0,"",VLOOKUP(VALUE($A42),Federados!$A$2:$W$601,COLUMN(),FALSE))</f>
        <v>#N/A</v>
      </c>
      <c r="I42" s="57" t="e">
        <f>IF(VLOOKUP(VALUE($A42),Federados!$A$2:$W$601,COLUMN(),FALSE)=0,"",VLOOKUP(VALUE($A42),Federados!$A$2:$W$601,COLUMN(),FALSE))</f>
        <v>#N/A</v>
      </c>
      <c r="J42" s="57" t="e">
        <f>IF(VLOOKUP(VALUE($A42),Federados!$A$2:$W$601,COLUMN(),FALSE)=0,"",VLOOKUP(VALUE($A42),Federados!$A$2:$W$601,COLUMN(),FALSE))</f>
        <v>#N/A</v>
      </c>
      <c r="K42" s="57" t="e">
        <f>IF(VLOOKUP(VALUE($A42),Federados!$A$2:$W$601,COLUMN(),FALSE)=0,"",VLOOKUP(VALUE($A42),Federados!$A$2:$W$601,COLUMN(),FALSE))</f>
        <v>#N/A</v>
      </c>
      <c r="L42" s="57" t="e">
        <f>IF(VLOOKUP(VALUE($A42),Federados!$A$2:$W$601,COLUMN(),FALSE)=0,"",VLOOKUP(VALUE($A42),Federados!$A$2:$W$601,COLUMN(),FALSE))</f>
        <v>#N/A</v>
      </c>
      <c r="M42" s="57" t="e">
        <f>IF(VLOOKUP(VALUE($A42),Federados!$A$2:$W$601,COLUMN(),FALSE)=0,"",VLOOKUP(VALUE($A42),Federados!$A$2:$W$601,COLUMN(),FALSE))</f>
        <v>#N/A</v>
      </c>
      <c r="N42" s="57" t="e">
        <f>IF(VLOOKUP(VALUE($A42),Federados!$A$2:$W$601,COLUMN(),FALSE)=0,"",VLOOKUP(VALUE($A42),Federados!$A$2:$W$601,COLUMN(),FALSE))</f>
        <v>#N/A</v>
      </c>
      <c r="O42" s="57" t="e">
        <f>IF(VLOOKUP(VALUE($A42),Federados!$A$2:$W$601,COLUMN(),FALSE)=0,"",VLOOKUP(VALUE($A42),Federados!$A$2:$W$601,COLUMN(),FALSE))</f>
        <v>#N/A</v>
      </c>
      <c r="P42" s="57" t="e">
        <f>IF(VLOOKUP(VALUE($A42),Federados!$A$2:$W$601,COLUMN(),FALSE)=0,"",VLOOKUP(VALUE($A42),Federados!$A$2:$W$601,COLUMN(),FALSE))</f>
        <v>#N/A</v>
      </c>
      <c r="Q42" s="63" t="e">
        <f>IF(VLOOKUP(VALUE($A42),Federados!$A$2:$W$601,COLUMN(),FALSE)=0,"",VLOOKUP(VALUE($A42),Federados!$A$2:$W$601,COLUMN(),FALSE))</f>
        <v>#N/A</v>
      </c>
      <c r="R42" s="63" t="e">
        <f>IF(VLOOKUP(VALUE($A42),Federados!$A$2:$W$601,COLUMN(),FALSE)=0,"",VLOOKUP(VALUE($A42),Federados!$A$2:$W$601,COLUMN(),FALSE))</f>
        <v>#N/A</v>
      </c>
      <c r="S42" s="57" t="e">
        <f>IF(VLOOKUP(VALUE($A42),Federados!$A$2:$W$601,COLUMN(),FALSE)=0,"",VLOOKUP(VALUE($A42),Federados!$A$2:$W$601,COLUMN(),FALSE))</f>
        <v>#N/A</v>
      </c>
      <c r="T42" s="57" t="e">
        <f>IF(VLOOKUP(VALUE($A42),Federados!$A$2:$W$601,COLUMN(),FALSE)=0,"",VLOOKUP(VALUE($A42),Federados!$A$2:$W$601,COLUMN(),FALSE))</f>
        <v>#N/A</v>
      </c>
      <c r="U42" s="57" t="e">
        <f>IF(VLOOKUP(VALUE($A42),Federados!$A$2:$W$601,COLUMN(),FALSE)=0,"",VLOOKUP(VALUE($A42),Federados!$A$2:$W$601,COLUMN(),FALSE))</f>
        <v>#N/A</v>
      </c>
      <c r="V42" s="57" t="e">
        <f>IF(VLOOKUP(VALUE($A42),Federados!$A$2:$W$601,COLUMN(),FALSE)=0,"",VLOOKUP(VALUE($A42),Federados!$A$2:$W$601,COLUMN(),FALSE))</f>
        <v>#N/A</v>
      </c>
      <c r="W42" s="57" t="e">
        <f>IF(VLOOKUP(VALUE($A42),Federados!$A$2:$W$601,COLUMN(),FALSE)=0,"",VLOOKUP(VALUE($A42),Federados!$A$2:$W$601,COLUMN(),FALSE))</f>
        <v>#N/A</v>
      </c>
      <c r="X42" s="57">
        <f ca="1">IF(A42&lt;&gt;0,IF(ODD(ROW())=ROW(),Duplas!G19,INDIRECT(ADDRESS(ROW()-1,24,1,1,))),"")</f>
      </c>
      <c r="Y42" s="57">
        <f>IF($A42&lt;&gt;0,Duplas!H19,"")</f>
      </c>
      <c r="Z42" s="57">
        <f ca="1" t="shared" si="0"/>
      </c>
    </row>
    <row r="43" spans="1:26" ht="12.75">
      <c r="A43" s="58">
        <f>Duplas!B20</f>
        <v>0</v>
      </c>
      <c r="B43" s="57" t="e">
        <f>VLOOKUP(VALUE($A43),Federados!$A$2:$W$601,COLUMN(),FALSE)</f>
        <v>#N/A</v>
      </c>
      <c r="C43" s="57" t="e">
        <f>IF(VLOOKUP(VALUE($A43),Federados!$A$2:$W$601,COLUMN(),FALSE)=0,"",VLOOKUP(VALUE($A43),Federados!$A$2:$W$601,COLUMN(),FALSE))</f>
        <v>#N/A</v>
      </c>
      <c r="D43" s="57" t="e">
        <f>IF(VLOOKUP(VALUE($A43),Federados!$A$2:$W$601,COLUMN(),FALSE)=0,"",VLOOKUP(VALUE($A43),Federados!$A$2:$W$601,COLUMN(),FALSE))</f>
        <v>#N/A</v>
      </c>
      <c r="E43" s="57" t="e">
        <f>IF(VLOOKUP(VALUE($A43),Federados!$A$2:$W$601,COLUMN(),FALSE)=0,"",VLOOKUP(VALUE($A43),Federados!$A$2:$W$601,COLUMN(),FALSE))</f>
        <v>#N/A</v>
      </c>
      <c r="F43" s="57" t="e">
        <f>IF(VLOOKUP(VALUE($A43),Federados!$A$2:$W$601,COLUMN(),FALSE)=0,"",VLOOKUP(VALUE($A43),Federados!$A$2:$W$601,COLUMN(),FALSE))</f>
        <v>#N/A</v>
      </c>
      <c r="G43" s="57" t="e">
        <f>IF(VLOOKUP(VALUE($A43),Federados!$A$2:$W$601,COLUMN(),FALSE)=0,"",VLOOKUP(VALUE($A43),Federados!$A$2:$W$601,COLUMN(),FALSE))</f>
        <v>#N/A</v>
      </c>
      <c r="H43" s="57" t="e">
        <f>IF(VLOOKUP(VALUE($A43),Federados!$A$2:$W$601,COLUMN(),FALSE)=0,"",VLOOKUP(VALUE($A43),Federados!$A$2:$W$601,COLUMN(),FALSE))</f>
        <v>#N/A</v>
      </c>
      <c r="I43" s="57" t="e">
        <f>IF(VLOOKUP(VALUE($A43),Federados!$A$2:$W$601,COLUMN(),FALSE)=0,"",VLOOKUP(VALUE($A43),Federados!$A$2:$W$601,COLUMN(),FALSE))</f>
        <v>#N/A</v>
      </c>
      <c r="J43" s="57" t="e">
        <f>IF(VLOOKUP(VALUE($A43),Federados!$A$2:$W$601,COLUMN(),FALSE)=0,"",VLOOKUP(VALUE($A43),Federados!$A$2:$W$601,COLUMN(),FALSE))</f>
        <v>#N/A</v>
      </c>
      <c r="K43" s="57" t="e">
        <f>IF(VLOOKUP(VALUE($A43),Federados!$A$2:$W$601,COLUMN(),FALSE)=0,"",VLOOKUP(VALUE($A43),Federados!$A$2:$W$601,COLUMN(),FALSE))</f>
        <v>#N/A</v>
      </c>
      <c r="L43" s="57" t="e">
        <f>IF(VLOOKUP(VALUE($A43),Federados!$A$2:$W$601,COLUMN(),FALSE)=0,"",VLOOKUP(VALUE($A43),Federados!$A$2:$W$601,COLUMN(),FALSE))</f>
        <v>#N/A</v>
      </c>
      <c r="M43" s="57" t="e">
        <f>IF(VLOOKUP(VALUE($A43),Federados!$A$2:$W$601,COLUMN(),FALSE)=0,"",VLOOKUP(VALUE($A43),Federados!$A$2:$W$601,COLUMN(),FALSE))</f>
        <v>#N/A</v>
      </c>
      <c r="N43" s="57" t="e">
        <f>IF(VLOOKUP(VALUE($A43),Federados!$A$2:$W$601,COLUMN(),FALSE)=0,"",VLOOKUP(VALUE($A43),Federados!$A$2:$W$601,COLUMN(),FALSE))</f>
        <v>#N/A</v>
      </c>
      <c r="O43" s="57" t="e">
        <f>IF(VLOOKUP(VALUE($A43),Federados!$A$2:$W$601,COLUMN(),FALSE)=0,"",VLOOKUP(VALUE($A43),Federados!$A$2:$W$601,COLUMN(),FALSE))</f>
        <v>#N/A</v>
      </c>
      <c r="P43" s="57" t="e">
        <f>IF(VLOOKUP(VALUE($A43),Federados!$A$2:$W$601,COLUMN(),FALSE)=0,"",VLOOKUP(VALUE($A43),Federados!$A$2:$W$601,COLUMN(),FALSE))</f>
        <v>#N/A</v>
      </c>
      <c r="Q43" s="63" t="e">
        <f>IF(VLOOKUP(VALUE($A43),Federados!$A$2:$W$601,COLUMN(),FALSE)=0,"",VLOOKUP(VALUE($A43),Federados!$A$2:$W$601,COLUMN(),FALSE))</f>
        <v>#N/A</v>
      </c>
      <c r="R43" s="63" t="e">
        <f>IF(VLOOKUP(VALUE($A43),Federados!$A$2:$W$601,COLUMN(),FALSE)=0,"",VLOOKUP(VALUE($A43),Federados!$A$2:$W$601,COLUMN(),FALSE))</f>
        <v>#N/A</v>
      </c>
      <c r="S43" s="57" t="e">
        <f>IF(VLOOKUP(VALUE($A43),Federados!$A$2:$W$601,COLUMN(),FALSE)=0,"",VLOOKUP(VALUE($A43),Federados!$A$2:$W$601,COLUMN(),FALSE))</f>
        <v>#N/A</v>
      </c>
      <c r="T43" s="57" t="e">
        <f>IF(VLOOKUP(VALUE($A43),Federados!$A$2:$W$601,COLUMN(),FALSE)=0,"",VLOOKUP(VALUE($A43),Federados!$A$2:$W$601,COLUMN(),FALSE))</f>
        <v>#N/A</v>
      </c>
      <c r="U43" s="57" t="e">
        <f>IF(VLOOKUP(VALUE($A43),Federados!$A$2:$W$601,COLUMN(),FALSE)=0,"",VLOOKUP(VALUE($A43),Federados!$A$2:$W$601,COLUMN(),FALSE))</f>
        <v>#N/A</v>
      </c>
      <c r="V43" s="57" t="e">
        <f>IF(VLOOKUP(VALUE($A43),Federados!$A$2:$W$601,COLUMN(),FALSE)=0,"",VLOOKUP(VALUE($A43),Federados!$A$2:$W$601,COLUMN(),FALSE))</f>
        <v>#N/A</v>
      </c>
      <c r="W43" s="57" t="e">
        <f>IF(VLOOKUP(VALUE($A43),Federados!$A$2:$W$601,COLUMN(),FALSE)=0,"",VLOOKUP(VALUE($A43),Federados!$A$2:$W$601,COLUMN(),FALSE))</f>
        <v>#N/A</v>
      </c>
      <c r="X43" s="57">
        <f ca="1">IF(A43&lt;&gt;0,IF(ODD(ROW())=ROW(),Duplas!G20,INDIRECT(ADDRESS(ROW()-1,24,1,1,))),"")</f>
      </c>
      <c r="Y43" s="57">
        <f>IF($A43&lt;&gt;0,Duplas!H20,"")</f>
      </c>
      <c r="Z43" s="57">
        <f ca="1" t="shared" si="0"/>
      </c>
    </row>
    <row r="44" spans="1:26" ht="12.75">
      <c r="A44" s="58">
        <f>Duplas!B21</f>
        <v>0</v>
      </c>
      <c r="B44" s="57" t="e">
        <f>VLOOKUP(VALUE($A44),Federados!$A$2:$W$601,COLUMN(),FALSE)</f>
        <v>#N/A</v>
      </c>
      <c r="C44" s="57" t="e">
        <f>IF(VLOOKUP(VALUE($A44),Federados!$A$2:$W$601,COLUMN(),FALSE)=0,"",VLOOKUP(VALUE($A44),Federados!$A$2:$W$601,COLUMN(),FALSE))</f>
        <v>#N/A</v>
      </c>
      <c r="D44" s="57" t="e">
        <f>IF(VLOOKUP(VALUE($A44),Federados!$A$2:$W$601,COLUMN(),FALSE)=0,"",VLOOKUP(VALUE($A44),Federados!$A$2:$W$601,COLUMN(),FALSE))</f>
        <v>#N/A</v>
      </c>
      <c r="E44" s="57" t="e">
        <f>IF(VLOOKUP(VALUE($A44),Federados!$A$2:$W$601,COLUMN(),FALSE)=0,"",VLOOKUP(VALUE($A44),Federados!$A$2:$W$601,COLUMN(),FALSE))</f>
        <v>#N/A</v>
      </c>
      <c r="F44" s="57" t="e">
        <f>IF(VLOOKUP(VALUE($A44),Federados!$A$2:$W$601,COLUMN(),FALSE)=0,"",VLOOKUP(VALUE($A44),Federados!$A$2:$W$601,COLUMN(),FALSE))</f>
        <v>#N/A</v>
      </c>
      <c r="G44" s="57" t="e">
        <f>IF(VLOOKUP(VALUE($A44),Federados!$A$2:$W$601,COLUMN(),FALSE)=0,"",VLOOKUP(VALUE($A44),Federados!$A$2:$W$601,COLUMN(),FALSE))</f>
        <v>#N/A</v>
      </c>
      <c r="H44" s="57" t="e">
        <f>IF(VLOOKUP(VALUE($A44),Federados!$A$2:$W$601,COLUMN(),FALSE)=0,"",VLOOKUP(VALUE($A44),Federados!$A$2:$W$601,COLUMN(),FALSE))</f>
        <v>#N/A</v>
      </c>
      <c r="I44" s="57" t="e">
        <f>IF(VLOOKUP(VALUE($A44),Federados!$A$2:$W$601,COLUMN(),FALSE)=0,"",VLOOKUP(VALUE($A44),Federados!$A$2:$W$601,COLUMN(),FALSE))</f>
        <v>#N/A</v>
      </c>
      <c r="J44" s="57" t="e">
        <f>IF(VLOOKUP(VALUE($A44),Federados!$A$2:$W$601,COLUMN(),FALSE)=0,"",VLOOKUP(VALUE($A44),Federados!$A$2:$W$601,COLUMN(),FALSE))</f>
        <v>#N/A</v>
      </c>
      <c r="K44" s="57" t="e">
        <f>IF(VLOOKUP(VALUE($A44),Federados!$A$2:$W$601,COLUMN(),FALSE)=0,"",VLOOKUP(VALUE($A44),Federados!$A$2:$W$601,COLUMN(),FALSE))</f>
        <v>#N/A</v>
      </c>
      <c r="L44" s="57" t="e">
        <f>IF(VLOOKUP(VALUE($A44),Federados!$A$2:$W$601,COLUMN(),FALSE)=0,"",VLOOKUP(VALUE($A44),Federados!$A$2:$W$601,COLUMN(),FALSE))</f>
        <v>#N/A</v>
      </c>
      <c r="M44" s="57" t="e">
        <f>IF(VLOOKUP(VALUE($A44),Federados!$A$2:$W$601,COLUMN(),FALSE)=0,"",VLOOKUP(VALUE($A44),Federados!$A$2:$W$601,COLUMN(),FALSE))</f>
        <v>#N/A</v>
      </c>
      <c r="N44" s="57" t="e">
        <f>IF(VLOOKUP(VALUE($A44),Federados!$A$2:$W$601,COLUMN(),FALSE)=0,"",VLOOKUP(VALUE($A44),Federados!$A$2:$W$601,COLUMN(),FALSE))</f>
        <v>#N/A</v>
      </c>
      <c r="O44" s="57" t="e">
        <f>IF(VLOOKUP(VALUE($A44),Federados!$A$2:$W$601,COLUMN(),FALSE)=0,"",VLOOKUP(VALUE($A44),Federados!$A$2:$W$601,COLUMN(),FALSE))</f>
        <v>#N/A</v>
      </c>
      <c r="P44" s="57" t="e">
        <f>IF(VLOOKUP(VALUE($A44),Federados!$A$2:$W$601,COLUMN(),FALSE)=0,"",VLOOKUP(VALUE($A44),Federados!$A$2:$W$601,COLUMN(),FALSE))</f>
        <v>#N/A</v>
      </c>
      <c r="Q44" s="63" t="e">
        <f>IF(VLOOKUP(VALUE($A44),Federados!$A$2:$W$601,COLUMN(),FALSE)=0,"",VLOOKUP(VALUE($A44),Federados!$A$2:$W$601,COLUMN(),FALSE))</f>
        <v>#N/A</v>
      </c>
      <c r="R44" s="63" t="e">
        <f>IF(VLOOKUP(VALUE($A44),Federados!$A$2:$W$601,COLUMN(),FALSE)=0,"",VLOOKUP(VALUE($A44),Federados!$A$2:$W$601,COLUMN(),FALSE))</f>
        <v>#N/A</v>
      </c>
      <c r="S44" s="57" t="e">
        <f>IF(VLOOKUP(VALUE($A44),Federados!$A$2:$W$601,COLUMN(),FALSE)=0,"",VLOOKUP(VALUE($A44),Federados!$A$2:$W$601,COLUMN(),FALSE))</f>
        <v>#N/A</v>
      </c>
      <c r="T44" s="57" t="e">
        <f>IF(VLOOKUP(VALUE($A44),Federados!$A$2:$W$601,COLUMN(),FALSE)=0,"",VLOOKUP(VALUE($A44),Federados!$A$2:$W$601,COLUMN(),FALSE))</f>
        <v>#N/A</v>
      </c>
      <c r="U44" s="57" t="e">
        <f>IF(VLOOKUP(VALUE($A44),Federados!$A$2:$W$601,COLUMN(),FALSE)=0,"",VLOOKUP(VALUE($A44),Federados!$A$2:$W$601,COLUMN(),FALSE))</f>
        <v>#N/A</v>
      </c>
      <c r="V44" s="57" t="e">
        <f>IF(VLOOKUP(VALUE($A44),Federados!$A$2:$W$601,COLUMN(),FALSE)=0,"",VLOOKUP(VALUE($A44),Federados!$A$2:$W$601,COLUMN(),FALSE))</f>
        <v>#N/A</v>
      </c>
      <c r="W44" s="57" t="e">
        <f>IF(VLOOKUP(VALUE($A44),Federados!$A$2:$W$601,COLUMN(),FALSE)=0,"",VLOOKUP(VALUE($A44),Federados!$A$2:$W$601,COLUMN(),FALSE))</f>
        <v>#N/A</v>
      </c>
      <c r="X44" s="57">
        <f ca="1">IF(A44&lt;&gt;0,IF(ODD(ROW())=ROW(),Duplas!G21,INDIRECT(ADDRESS(ROW()-1,24,1,1,))),"")</f>
      </c>
      <c r="Y44" s="57">
        <f>IF($A44&lt;&gt;0,Duplas!H21,"")</f>
      </c>
      <c r="Z44" s="57">
        <f ca="1" t="shared" si="0"/>
      </c>
    </row>
    <row r="45" spans="1:26" ht="12.75">
      <c r="A45" s="58">
        <f>Duplas!B22</f>
        <v>0</v>
      </c>
      <c r="B45" s="57" t="e">
        <f>VLOOKUP(VALUE($A45),Federados!$A$2:$W$601,COLUMN(),FALSE)</f>
        <v>#N/A</v>
      </c>
      <c r="C45" s="57" t="e">
        <f>IF(VLOOKUP(VALUE($A45),Federados!$A$2:$W$601,COLUMN(),FALSE)=0,"",VLOOKUP(VALUE($A45),Federados!$A$2:$W$601,COLUMN(),FALSE))</f>
        <v>#N/A</v>
      </c>
      <c r="D45" s="57" t="e">
        <f>IF(VLOOKUP(VALUE($A45),Federados!$A$2:$W$601,COLUMN(),FALSE)=0,"",VLOOKUP(VALUE($A45),Federados!$A$2:$W$601,COLUMN(),FALSE))</f>
        <v>#N/A</v>
      </c>
      <c r="E45" s="57" t="e">
        <f>IF(VLOOKUP(VALUE($A45),Federados!$A$2:$W$601,COLUMN(),FALSE)=0,"",VLOOKUP(VALUE($A45),Federados!$A$2:$W$601,COLUMN(),FALSE))</f>
        <v>#N/A</v>
      </c>
      <c r="F45" s="57" t="e">
        <f>IF(VLOOKUP(VALUE($A45),Federados!$A$2:$W$601,COLUMN(),FALSE)=0,"",VLOOKUP(VALUE($A45),Federados!$A$2:$W$601,COLUMN(),FALSE))</f>
        <v>#N/A</v>
      </c>
      <c r="G45" s="57" t="e">
        <f>IF(VLOOKUP(VALUE($A45),Federados!$A$2:$W$601,COLUMN(),FALSE)=0,"",VLOOKUP(VALUE($A45),Federados!$A$2:$W$601,COLUMN(),FALSE))</f>
        <v>#N/A</v>
      </c>
      <c r="H45" s="57" t="e">
        <f>IF(VLOOKUP(VALUE($A45),Federados!$A$2:$W$601,COLUMN(),FALSE)=0,"",VLOOKUP(VALUE($A45),Federados!$A$2:$W$601,COLUMN(),FALSE))</f>
        <v>#N/A</v>
      </c>
      <c r="I45" s="57" t="e">
        <f>IF(VLOOKUP(VALUE($A45),Federados!$A$2:$W$601,COLUMN(),FALSE)=0,"",VLOOKUP(VALUE($A45),Federados!$A$2:$W$601,COLUMN(),FALSE))</f>
        <v>#N/A</v>
      </c>
      <c r="J45" s="57" t="e">
        <f>IF(VLOOKUP(VALUE($A45),Federados!$A$2:$W$601,COLUMN(),FALSE)=0,"",VLOOKUP(VALUE($A45),Federados!$A$2:$W$601,COLUMN(),FALSE))</f>
        <v>#N/A</v>
      </c>
      <c r="K45" s="57" t="e">
        <f>IF(VLOOKUP(VALUE($A45),Federados!$A$2:$W$601,COLUMN(),FALSE)=0,"",VLOOKUP(VALUE($A45),Federados!$A$2:$W$601,COLUMN(),FALSE))</f>
        <v>#N/A</v>
      </c>
      <c r="L45" s="57" t="e">
        <f>IF(VLOOKUP(VALUE($A45),Federados!$A$2:$W$601,COLUMN(),FALSE)=0,"",VLOOKUP(VALUE($A45),Federados!$A$2:$W$601,COLUMN(),FALSE))</f>
        <v>#N/A</v>
      </c>
      <c r="M45" s="57" t="e">
        <f>IF(VLOOKUP(VALUE($A45),Federados!$A$2:$W$601,COLUMN(),FALSE)=0,"",VLOOKUP(VALUE($A45),Federados!$A$2:$W$601,COLUMN(),FALSE))</f>
        <v>#N/A</v>
      </c>
      <c r="N45" s="57" t="e">
        <f>IF(VLOOKUP(VALUE($A45),Federados!$A$2:$W$601,COLUMN(),FALSE)=0,"",VLOOKUP(VALUE($A45),Federados!$A$2:$W$601,COLUMN(),FALSE))</f>
        <v>#N/A</v>
      </c>
      <c r="O45" s="57" t="e">
        <f>IF(VLOOKUP(VALUE($A45),Federados!$A$2:$W$601,COLUMN(),FALSE)=0,"",VLOOKUP(VALUE($A45),Federados!$A$2:$W$601,COLUMN(),FALSE))</f>
        <v>#N/A</v>
      </c>
      <c r="P45" s="57" t="e">
        <f>IF(VLOOKUP(VALUE($A45),Federados!$A$2:$W$601,COLUMN(),FALSE)=0,"",VLOOKUP(VALUE($A45),Federados!$A$2:$W$601,COLUMN(),FALSE))</f>
        <v>#N/A</v>
      </c>
      <c r="Q45" s="63" t="e">
        <f>IF(VLOOKUP(VALUE($A45),Federados!$A$2:$W$601,COLUMN(),FALSE)=0,"",VLOOKUP(VALUE($A45),Federados!$A$2:$W$601,COLUMN(),FALSE))</f>
        <v>#N/A</v>
      </c>
      <c r="R45" s="63" t="e">
        <f>IF(VLOOKUP(VALUE($A45),Federados!$A$2:$W$601,COLUMN(),FALSE)=0,"",VLOOKUP(VALUE($A45),Federados!$A$2:$W$601,COLUMN(),FALSE))</f>
        <v>#N/A</v>
      </c>
      <c r="S45" s="57" t="e">
        <f>IF(VLOOKUP(VALUE($A45),Federados!$A$2:$W$601,COLUMN(),FALSE)=0,"",VLOOKUP(VALUE($A45),Federados!$A$2:$W$601,COLUMN(),FALSE))</f>
        <v>#N/A</v>
      </c>
      <c r="T45" s="57" t="e">
        <f>IF(VLOOKUP(VALUE($A45),Federados!$A$2:$W$601,COLUMN(),FALSE)=0,"",VLOOKUP(VALUE($A45),Federados!$A$2:$W$601,COLUMN(),FALSE))</f>
        <v>#N/A</v>
      </c>
      <c r="U45" s="57" t="e">
        <f>IF(VLOOKUP(VALUE($A45),Federados!$A$2:$W$601,COLUMN(),FALSE)=0,"",VLOOKUP(VALUE($A45),Federados!$A$2:$W$601,COLUMN(),FALSE))</f>
        <v>#N/A</v>
      </c>
      <c r="V45" s="57" t="e">
        <f>IF(VLOOKUP(VALUE($A45),Federados!$A$2:$W$601,COLUMN(),FALSE)=0,"",VLOOKUP(VALUE($A45),Federados!$A$2:$W$601,COLUMN(),FALSE))</f>
        <v>#N/A</v>
      </c>
      <c r="W45" s="57" t="e">
        <f>IF(VLOOKUP(VALUE($A45),Federados!$A$2:$W$601,COLUMN(),FALSE)=0,"",VLOOKUP(VALUE($A45),Federados!$A$2:$W$601,COLUMN(),FALSE))</f>
        <v>#N/A</v>
      </c>
      <c r="X45" s="57">
        <f ca="1">IF(A45&lt;&gt;0,IF(ODD(ROW())=ROW(),Duplas!G22,INDIRECT(ADDRESS(ROW()-1,24,1,1,))),"")</f>
      </c>
      <c r="Y45" s="57">
        <f>IF($A45&lt;&gt;0,Duplas!H22,"")</f>
      </c>
      <c r="Z45" s="57">
        <f ca="1" t="shared" si="0"/>
      </c>
    </row>
    <row r="46" spans="1:26" ht="12.75">
      <c r="A46" s="58">
        <f>Duplas!B23</f>
        <v>0</v>
      </c>
      <c r="B46" s="57" t="e">
        <f>VLOOKUP(VALUE($A46),Federados!$A$2:$W$601,COLUMN(),FALSE)</f>
        <v>#N/A</v>
      </c>
      <c r="C46" s="57" t="e">
        <f>IF(VLOOKUP(VALUE($A46),Federados!$A$2:$W$601,COLUMN(),FALSE)=0,"",VLOOKUP(VALUE($A46),Federados!$A$2:$W$601,COLUMN(),FALSE))</f>
        <v>#N/A</v>
      </c>
      <c r="D46" s="57" t="e">
        <f>IF(VLOOKUP(VALUE($A46),Federados!$A$2:$W$601,COLUMN(),FALSE)=0,"",VLOOKUP(VALUE($A46),Federados!$A$2:$W$601,COLUMN(),FALSE))</f>
        <v>#N/A</v>
      </c>
      <c r="E46" s="57" t="e">
        <f>IF(VLOOKUP(VALUE($A46),Federados!$A$2:$W$601,COLUMN(),FALSE)=0,"",VLOOKUP(VALUE($A46),Federados!$A$2:$W$601,COLUMN(),FALSE))</f>
        <v>#N/A</v>
      </c>
      <c r="F46" s="57" t="e">
        <f>IF(VLOOKUP(VALUE($A46),Federados!$A$2:$W$601,COLUMN(),FALSE)=0,"",VLOOKUP(VALUE($A46),Federados!$A$2:$W$601,COLUMN(),FALSE))</f>
        <v>#N/A</v>
      </c>
      <c r="G46" s="57" t="e">
        <f>IF(VLOOKUP(VALUE($A46),Federados!$A$2:$W$601,COLUMN(),FALSE)=0,"",VLOOKUP(VALUE($A46),Federados!$A$2:$W$601,COLUMN(),FALSE))</f>
        <v>#N/A</v>
      </c>
      <c r="H46" s="57" t="e">
        <f>IF(VLOOKUP(VALUE($A46),Federados!$A$2:$W$601,COLUMN(),FALSE)=0,"",VLOOKUP(VALUE($A46),Federados!$A$2:$W$601,COLUMN(),FALSE))</f>
        <v>#N/A</v>
      </c>
      <c r="I46" s="57" t="e">
        <f>IF(VLOOKUP(VALUE($A46),Federados!$A$2:$W$601,COLUMN(),FALSE)=0,"",VLOOKUP(VALUE($A46),Federados!$A$2:$W$601,COLUMN(),FALSE))</f>
        <v>#N/A</v>
      </c>
      <c r="J46" s="57" t="e">
        <f>IF(VLOOKUP(VALUE($A46),Federados!$A$2:$W$601,COLUMN(),FALSE)=0,"",VLOOKUP(VALUE($A46),Federados!$A$2:$W$601,COLUMN(),FALSE))</f>
        <v>#N/A</v>
      </c>
      <c r="K46" s="57" t="e">
        <f>IF(VLOOKUP(VALUE($A46),Federados!$A$2:$W$601,COLUMN(),FALSE)=0,"",VLOOKUP(VALUE($A46),Federados!$A$2:$W$601,COLUMN(),FALSE))</f>
        <v>#N/A</v>
      </c>
      <c r="L46" s="57" t="e">
        <f>IF(VLOOKUP(VALUE($A46),Federados!$A$2:$W$601,COLUMN(),FALSE)=0,"",VLOOKUP(VALUE($A46),Federados!$A$2:$W$601,COLUMN(),FALSE))</f>
        <v>#N/A</v>
      </c>
      <c r="M46" s="57" t="e">
        <f>IF(VLOOKUP(VALUE($A46),Federados!$A$2:$W$601,COLUMN(),FALSE)=0,"",VLOOKUP(VALUE($A46),Federados!$A$2:$W$601,COLUMN(),FALSE))</f>
        <v>#N/A</v>
      </c>
      <c r="N46" s="57" t="e">
        <f>IF(VLOOKUP(VALUE($A46),Federados!$A$2:$W$601,COLUMN(),FALSE)=0,"",VLOOKUP(VALUE($A46),Federados!$A$2:$W$601,COLUMN(),FALSE))</f>
        <v>#N/A</v>
      </c>
      <c r="O46" s="57" t="e">
        <f>IF(VLOOKUP(VALUE($A46),Federados!$A$2:$W$601,COLUMN(),FALSE)=0,"",VLOOKUP(VALUE($A46),Federados!$A$2:$W$601,COLUMN(),FALSE))</f>
        <v>#N/A</v>
      </c>
      <c r="P46" s="57" t="e">
        <f>IF(VLOOKUP(VALUE($A46),Federados!$A$2:$W$601,COLUMN(),FALSE)=0,"",VLOOKUP(VALUE($A46),Federados!$A$2:$W$601,COLUMN(),FALSE))</f>
        <v>#N/A</v>
      </c>
      <c r="Q46" s="63" t="e">
        <f>IF(VLOOKUP(VALUE($A46),Federados!$A$2:$W$601,COLUMN(),FALSE)=0,"",VLOOKUP(VALUE($A46),Federados!$A$2:$W$601,COLUMN(),FALSE))</f>
        <v>#N/A</v>
      </c>
      <c r="R46" s="63" t="e">
        <f>IF(VLOOKUP(VALUE($A46),Federados!$A$2:$W$601,COLUMN(),FALSE)=0,"",VLOOKUP(VALUE($A46),Federados!$A$2:$W$601,COLUMN(),FALSE))</f>
        <v>#N/A</v>
      </c>
      <c r="S46" s="57" t="e">
        <f>IF(VLOOKUP(VALUE($A46),Federados!$A$2:$W$601,COLUMN(),FALSE)=0,"",VLOOKUP(VALUE($A46),Federados!$A$2:$W$601,COLUMN(),FALSE))</f>
        <v>#N/A</v>
      </c>
      <c r="T46" s="57" t="e">
        <f>IF(VLOOKUP(VALUE($A46),Federados!$A$2:$W$601,COLUMN(),FALSE)=0,"",VLOOKUP(VALUE($A46),Federados!$A$2:$W$601,COLUMN(),FALSE))</f>
        <v>#N/A</v>
      </c>
      <c r="U46" s="57" t="e">
        <f>IF(VLOOKUP(VALUE($A46),Federados!$A$2:$W$601,COLUMN(),FALSE)=0,"",VLOOKUP(VALUE($A46),Federados!$A$2:$W$601,COLUMN(),FALSE))</f>
        <v>#N/A</v>
      </c>
      <c r="V46" s="57" t="e">
        <f>IF(VLOOKUP(VALUE($A46),Federados!$A$2:$W$601,COLUMN(),FALSE)=0,"",VLOOKUP(VALUE($A46),Federados!$A$2:$W$601,COLUMN(),FALSE))</f>
        <v>#N/A</v>
      </c>
      <c r="W46" s="57" t="e">
        <f>IF(VLOOKUP(VALUE($A46),Federados!$A$2:$W$601,COLUMN(),FALSE)=0,"",VLOOKUP(VALUE($A46),Federados!$A$2:$W$601,COLUMN(),FALSE))</f>
        <v>#N/A</v>
      </c>
      <c r="X46" s="57">
        <f ca="1">IF(A46&lt;&gt;0,IF(ODD(ROW())=ROW(),Duplas!G23,INDIRECT(ADDRESS(ROW()-1,24,1,1,))),"")</f>
      </c>
      <c r="Y46" s="57">
        <f>IF($A46&lt;&gt;0,Duplas!H23,"")</f>
      </c>
      <c r="Z46" s="57">
        <f ca="1" t="shared" si="0"/>
      </c>
    </row>
    <row r="47" spans="1:26" ht="12.75">
      <c r="A47" s="58">
        <f>Duplas!B24</f>
        <v>0</v>
      </c>
      <c r="B47" s="57" t="e">
        <f>VLOOKUP(VALUE($A47),Federados!$A$2:$W$601,COLUMN(),FALSE)</f>
        <v>#N/A</v>
      </c>
      <c r="C47" s="57" t="e">
        <f>IF(VLOOKUP(VALUE($A47),Federados!$A$2:$W$601,COLUMN(),FALSE)=0,"",VLOOKUP(VALUE($A47),Federados!$A$2:$W$601,COLUMN(),FALSE))</f>
        <v>#N/A</v>
      </c>
      <c r="D47" s="57" t="e">
        <f>IF(VLOOKUP(VALUE($A47),Federados!$A$2:$W$601,COLUMN(),FALSE)=0,"",VLOOKUP(VALUE($A47),Federados!$A$2:$W$601,COLUMN(),FALSE))</f>
        <v>#N/A</v>
      </c>
      <c r="E47" s="57" t="e">
        <f>IF(VLOOKUP(VALUE($A47),Federados!$A$2:$W$601,COLUMN(),FALSE)=0,"",VLOOKUP(VALUE($A47),Federados!$A$2:$W$601,COLUMN(),FALSE))</f>
        <v>#N/A</v>
      </c>
      <c r="F47" s="57" t="e">
        <f>IF(VLOOKUP(VALUE($A47),Federados!$A$2:$W$601,COLUMN(),FALSE)=0,"",VLOOKUP(VALUE($A47),Federados!$A$2:$W$601,COLUMN(),FALSE))</f>
        <v>#N/A</v>
      </c>
      <c r="G47" s="57" t="e">
        <f>IF(VLOOKUP(VALUE($A47),Federados!$A$2:$W$601,COLUMN(),FALSE)=0,"",VLOOKUP(VALUE($A47),Federados!$A$2:$W$601,COLUMN(),FALSE))</f>
        <v>#N/A</v>
      </c>
      <c r="H47" s="57" t="e">
        <f>IF(VLOOKUP(VALUE($A47),Federados!$A$2:$W$601,COLUMN(),FALSE)=0,"",VLOOKUP(VALUE($A47),Federados!$A$2:$W$601,COLUMN(),FALSE))</f>
        <v>#N/A</v>
      </c>
      <c r="I47" s="57" t="e">
        <f>IF(VLOOKUP(VALUE($A47),Federados!$A$2:$W$601,COLUMN(),FALSE)=0,"",VLOOKUP(VALUE($A47),Federados!$A$2:$W$601,COLUMN(),FALSE))</f>
        <v>#N/A</v>
      </c>
      <c r="J47" s="57" t="e">
        <f>IF(VLOOKUP(VALUE($A47),Federados!$A$2:$W$601,COLUMN(),FALSE)=0,"",VLOOKUP(VALUE($A47),Federados!$A$2:$W$601,COLUMN(),FALSE))</f>
        <v>#N/A</v>
      </c>
      <c r="K47" s="57" t="e">
        <f>IF(VLOOKUP(VALUE($A47),Federados!$A$2:$W$601,COLUMN(),FALSE)=0,"",VLOOKUP(VALUE($A47),Federados!$A$2:$W$601,COLUMN(),FALSE))</f>
        <v>#N/A</v>
      </c>
      <c r="L47" s="57" t="e">
        <f>IF(VLOOKUP(VALUE($A47),Federados!$A$2:$W$601,COLUMN(),FALSE)=0,"",VLOOKUP(VALUE($A47),Federados!$A$2:$W$601,COLUMN(),FALSE))</f>
        <v>#N/A</v>
      </c>
      <c r="M47" s="57" t="e">
        <f>IF(VLOOKUP(VALUE($A47),Federados!$A$2:$W$601,COLUMN(),FALSE)=0,"",VLOOKUP(VALUE($A47),Federados!$A$2:$W$601,COLUMN(),FALSE))</f>
        <v>#N/A</v>
      </c>
      <c r="N47" s="57" t="e">
        <f>IF(VLOOKUP(VALUE($A47),Federados!$A$2:$W$601,COLUMN(),FALSE)=0,"",VLOOKUP(VALUE($A47),Federados!$A$2:$W$601,COLUMN(),FALSE))</f>
        <v>#N/A</v>
      </c>
      <c r="O47" s="57" t="e">
        <f>IF(VLOOKUP(VALUE($A47),Federados!$A$2:$W$601,COLUMN(),FALSE)=0,"",VLOOKUP(VALUE($A47),Federados!$A$2:$W$601,COLUMN(),FALSE))</f>
        <v>#N/A</v>
      </c>
      <c r="P47" s="57" t="e">
        <f>IF(VLOOKUP(VALUE($A47),Federados!$A$2:$W$601,COLUMN(),FALSE)=0,"",VLOOKUP(VALUE($A47),Federados!$A$2:$W$601,COLUMN(),FALSE))</f>
        <v>#N/A</v>
      </c>
      <c r="Q47" s="63" t="e">
        <f>IF(VLOOKUP(VALUE($A47),Federados!$A$2:$W$601,COLUMN(),FALSE)=0,"",VLOOKUP(VALUE($A47),Federados!$A$2:$W$601,COLUMN(),FALSE))</f>
        <v>#N/A</v>
      </c>
      <c r="R47" s="63" t="e">
        <f>IF(VLOOKUP(VALUE($A47),Federados!$A$2:$W$601,COLUMN(),FALSE)=0,"",VLOOKUP(VALUE($A47),Federados!$A$2:$W$601,COLUMN(),FALSE))</f>
        <v>#N/A</v>
      </c>
      <c r="S47" s="57" t="e">
        <f>IF(VLOOKUP(VALUE($A47),Federados!$A$2:$W$601,COLUMN(),FALSE)=0,"",VLOOKUP(VALUE($A47),Federados!$A$2:$W$601,COLUMN(),FALSE))</f>
        <v>#N/A</v>
      </c>
      <c r="T47" s="57" t="e">
        <f>IF(VLOOKUP(VALUE($A47),Federados!$A$2:$W$601,COLUMN(),FALSE)=0,"",VLOOKUP(VALUE($A47),Federados!$A$2:$W$601,COLUMN(),FALSE))</f>
        <v>#N/A</v>
      </c>
      <c r="U47" s="57" t="e">
        <f>IF(VLOOKUP(VALUE($A47),Federados!$A$2:$W$601,COLUMN(),FALSE)=0,"",VLOOKUP(VALUE($A47),Federados!$A$2:$W$601,COLUMN(),FALSE))</f>
        <v>#N/A</v>
      </c>
      <c r="V47" s="57" t="e">
        <f>IF(VLOOKUP(VALUE($A47),Federados!$A$2:$W$601,COLUMN(),FALSE)=0,"",VLOOKUP(VALUE($A47),Federados!$A$2:$W$601,COLUMN(),FALSE))</f>
        <v>#N/A</v>
      </c>
      <c r="W47" s="57" t="e">
        <f>IF(VLOOKUP(VALUE($A47),Federados!$A$2:$W$601,COLUMN(),FALSE)=0,"",VLOOKUP(VALUE($A47),Federados!$A$2:$W$601,COLUMN(),FALSE))</f>
        <v>#N/A</v>
      </c>
      <c r="X47" s="57">
        <f ca="1">IF(A47&lt;&gt;0,IF(ODD(ROW())=ROW(),Duplas!G24,INDIRECT(ADDRESS(ROW()-1,24,1,1,))),"")</f>
      </c>
      <c r="Y47" s="57">
        <f>IF($A47&lt;&gt;0,Duplas!H24,"")</f>
      </c>
      <c r="Z47" s="57">
        <f ca="1" t="shared" si="0"/>
      </c>
    </row>
    <row r="48" spans="1:26" ht="12.75">
      <c r="A48" s="58">
        <f>Duplas!B25</f>
        <v>0</v>
      </c>
      <c r="B48" s="57" t="e">
        <f>VLOOKUP(VALUE($A48),Federados!$A$2:$W$601,COLUMN(),FALSE)</f>
        <v>#N/A</v>
      </c>
      <c r="C48" s="57" t="e">
        <f>IF(VLOOKUP(VALUE($A48),Federados!$A$2:$W$601,COLUMN(),FALSE)=0,"",VLOOKUP(VALUE($A48),Federados!$A$2:$W$601,COLUMN(),FALSE))</f>
        <v>#N/A</v>
      </c>
      <c r="D48" s="57" t="e">
        <f>IF(VLOOKUP(VALUE($A48),Federados!$A$2:$W$601,COLUMN(),FALSE)=0,"",VLOOKUP(VALUE($A48),Federados!$A$2:$W$601,COLUMN(),FALSE))</f>
        <v>#N/A</v>
      </c>
      <c r="E48" s="57" t="e">
        <f>IF(VLOOKUP(VALUE($A48),Federados!$A$2:$W$601,COLUMN(),FALSE)=0,"",VLOOKUP(VALUE($A48),Federados!$A$2:$W$601,COLUMN(),FALSE))</f>
        <v>#N/A</v>
      </c>
      <c r="F48" s="57" t="e">
        <f>IF(VLOOKUP(VALUE($A48),Federados!$A$2:$W$601,COLUMN(),FALSE)=0,"",VLOOKUP(VALUE($A48),Federados!$A$2:$W$601,COLUMN(),FALSE))</f>
        <v>#N/A</v>
      </c>
      <c r="G48" s="57" t="e">
        <f>IF(VLOOKUP(VALUE($A48),Federados!$A$2:$W$601,COLUMN(),FALSE)=0,"",VLOOKUP(VALUE($A48),Federados!$A$2:$W$601,COLUMN(),FALSE))</f>
        <v>#N/A</v>
      </c>
      <c r="H48" s="57" t="e">
        <f>IF(VLOOKUP(VALUE($A48),Federados!$A$2:$W$601,COLUMN(),FALSE)=0,"",VLOOKUP(VALUE($A48),Federados!$A$2:$W$601,COLUMN(),FALSE))</f>
        <v>#N/A</v>
      </c>
      <c r="I48" s="57" t="e">
        <f>IF(VLOOKUP(VALUE($A48),Federados!$A$2:$W$601,COLUMN(),FALSE)=0,"",VLOOKUP(VALUE($A48),Federados!$A$2:$W$601,COLUMN(),FALSE))</f>
        <v>#N/A</v>
      </c>
      <c r="J48" s="57" t="e">
        <f>IF(VLOOKUP(VALUE($A48),Federados!$A$2:$W$601,COLUMN(),FALSE)=0,"",VLOOKUP(VALUE($A48),Federados!$A$2:$W$601,COLUMN(),FALSE))</f>
        <v>#N/A</v>
      </c>
      <c r="K48" s="57" t="e">
        <f>IF(VLOOKUP(VALUE($A48),Federados!$A$2:$W$601,COLUMN(),FALSE)=0,"",VLOOKUP(VALUE($A48),Federados!$A$2:$W$601,COLUMN(),FALSE))</f>
        <v>#N/A</v>
      </c>
      <c r="L48" s="57" t="e">
        <f>IF(VLOOKUP(VALUE($A48),Federados!$A$2:$W$601,COLUMN(),FALSE)=0,"",VLOOKUP(VALUE($A48),Federados!$A$2:$W$601,COLUMN(),FALSE))</f>
        <v>#N/A</v>
      </c>
      <c r="M48" s="57" t="e">
        <f>IF(VLOOKUP(VALUE($A48),Federados!$A$2:$W$601,COLUMN(),FALSE)=0,"",VLOOKUP(VALUE($A48),Federados!$A$2:$W$601,COLUMN(),FALSE))</f>
        <v>#N/A</v>
      </c>
      <c r="N48" s="57" t="e">
        <f>IF(VLOOKUP(VALUE($A48),Federados!$A$2:$W$601,COLUMN(),FALSE)=0,"",VLOOKUP(VALUE($A48),Federados!$A$2:$W$601,COLUMN(),FALSE))</f>
        <v>#N/A</v>
      </c>
      <c r="O48" s="57" t="e">
        <f>IF(VLOOKUP(VALUE($A48),Federados!$A$2:$W$601,COLUMN(),FALSE)=0,"",VLOOKUP(VALUE($A48),Federados!$A$2:$W$601,COLUMN(),FALSE))</f>
        <v>#N/A</v>
      </c>
      <c r="P48" s="57" t="e">
        <f>IF(VLOOKUP(VALUE($A48),Federados!$A$2:$W$601,COLUMN(),FALSE)=0,"",VLOOKUP(VALUE($A48),Federados!$A$2:$W$601,COLUMN(),FALSE))</f>
        <v>#N/A</v>
      </c>
      <c r="Q48" s="63" t="e">
        <f>IF(VLOOKUP(VALUE($A48),Federados!$A$2:$W$601,COLUMN(),FALSE)=0,"",VLOOKUP(VALUE($A48),Federados!$A$2:$W$601,COLUMN(),FALSE))</f>
        <v>#N/A</v>
      </c>
      <c r="R48" s="63" t="e">
        <f>IF(VLOOKUP(VALUE($A48),Federados!$A$2:$W$601,COLUMN(),FALSE)=0,"",VLOOKUP(VALUE($A48),Federados!$A$2:$W$601,COLUMN(),FALSE))</f>
        <v>#N/A</v>
      </c>
      <c r="S48" s="57" t="e">
        <f>IF(VLOOKUP(VALUE($A48),Federados!$A$2:$W$601,COLUMN(),FALSE)=0,"",VLOOKUP(VALUE($A48),Federados!$A$2:$W$601,COLUMN(),FALSE))</f>
        <v>#N/A</v>
      </c>
      <c r="T48" s="57" t="e">
        <f>IF(VLOOKUP(VALUE($A48),Federados!$A$2:$W$601,COLUMN(),FALSE)=0,"",VLOOKUP(VALUE($A48),Federados!$A$2:$W$601,COLUMN(),FALSE))</f>
        <v>#N/A</v>
      </c>
      <c r="U48" s="57" t="e">
        <f>IF(VLOOKUP(VALUE($A48),Federados!$A$2:$W$601,COLUMN(),FALSE)=0,"",VLOOKUP(VALUE($A48),Federados!$A$2:$W$601,COLUMN(),FALSE))</f>
        <v>#N/A</v>
      </c>
      <c r="V48" s="57" t="e">
        <f>IF(VLOOKUP(VALUE($A48),Federados!$A$2:$W$601,COLUMN(),FALSE)=0,"",VLOOKUP(VALUE($A48),Federados!$A$2:$W$601,COLUMN(),FALSE))</f>
        <v>#N/A</v>
      </c>
      <c r="W48" s="57" t="e">
        <f>IF(VLOOKUP(VALUE($A48),Federados!$A$2:$W$601,COLUMN(),FALSE)=0,"",VLOOKUP(VALUE($A48),Federados!$A$2:$W$601,COLUMN(),FALSE))</f>
        <v>#N/A</v>
      </c>
      <c r="X48" s="57">
        <f ca="1">IF(A48&lt;&gt;0,IF(ODD(ROW())=ROW(),Duplas!G25,INDIRECT(ADDRESS(ROW()-1,24,1,1,))),"")</f>
      </c>
      <c r="Y48" s="57">
        <f>IF($A48&lt;&gt;0,Duplas!H25,"")</f>
      </c>
      <c r="Z48" s="57">
        <f ca="1" t="shared" si="0"/>
      </c>
    </row>
    <row r="49" spans="1:26" ht="12.75">
      <c r="A49" s="58">
        <f>Duplas!B26</f>
        <v>0</v>
      </c>
      <c r="B49" s="57" t="e">
        <f>VLOOKUP(VALUE($A49),Federados!$A$2:$W$601,COLUMN(),FALSE)</f>
        <v>#N/A</v>
      </c>
      <c r="C49" s="57" t="e">
        <f>IF(VLOOKUP(VALUE($A49),Federados!$A$2:$W$601,COLUMN(),FALSE)=0,"",VLOOKUP(VALUE($A49),Federados!$A$2:$W$601,COLUMN(),FALSE))</f>
        <v>#N/A</v>
      </c>
      <c r="D49" s="57" t="e">
        <f>IF(VLOOKUP(VALUE($A49),Federados!$A$2:$W$601,COLUMN(),FALSE)=0,"",VLOOKUP(VALUE($A49),Federados!$A$2:$W$601,COLUMN(),FALSE))</f>
        <v>#N/A</v>
      </c>
      <c r="E49" s="57" t="e">
        <f>IF(VLOOKUP(VALUE($A49),Federados!$A$2:$W$601,COLUMN(),FALSE)=0,"",VLOOKUP(VALUE($A49),Federados!$A$2:$W$601,COLUMN(),FALSE))</f>
        <v>#N/A</v>
      </c>
      <c r="F49" s="57" t="e">
        <f>IF(VLOOKUP(VALUE($A49),Federados!$A$2:$W$601,COLUMN(),FALSE)=0,"",VLOOKUP(VALUE($A49),Federados!$A$2:$W$601,COLUMN(),FALSE))</f>
        <v>#N/A</v>
      </c>
      <c r="G49" s="57" t="e">
        <f>IF(VLOOKUP(VALUE($A49),Federados!$A$2:$W$601,COLUMN(),FALSE)=0,"",VLOOKUP(VALUE($A49),Federados!$A$2:$W$601,COLUMN(),FALSE))</f>
        <v>#N/A</v>
      </c>
      <c r="H49" s="57" t="e">
        <f>IF(VLOOKUP(VALUE($A49),Federados!$A$2:$W$601,COLUMN(),FALSE)=0,"",VLOOKUP(VALUE($A49),Federados!$A$2:$W$601,COLUMN(),FALSE))</f>
        <v>#N/A</v>
      </c>
      <c r="I49" s="57" t="e">
        <f>IF(VLOOKUP(VALUE($A49),Federados!$A$2:$W$601,COLUMN(),FALSE)=0,"",VLOOKUP(VALUE($A49),Federados!$A$2:$W$601,COLUMN(),FALSE))</f>
        <v>#N/A</v>
      </c>
      <c r="J49" s="57" t="e">
        <f>IF(VLOOKUP(VALUE($A49),Federados!$A$2:$W$601,COLUMN(),FALSE)=0,"",VLOOKUP(VALUE($A49),Federados!$A$2:$W$601,COLUMN(),FALSE))</f>
        <v>#N/A</v>
      </c>
      <c r="K49" s="57" t="e">
        <f>IF(VLOOKUP(VALUE($A49),Federados!$A$2:$W$601,COLUMN(),FALSE)=0,"",VLOOKUP(VALUE($A49),Federados!$A$2:$W$601,COLUMN(),FALSE))</f>
        <v>#N/A</v>
      </c>
      <c r="L49" s="57" t="e">
        <f>IF(VLOOKUP(VALUE($A49),Federados!$A$2:$W$601,COLUMN(),FALSE)=0,"",VLOOKUP(VALUE($A49),Federados!$A$2:$W$601,COLUMN(),FALSE))</f>
        <v>#N/A</v>
      </c>
      <c r="M49" s="57" t="e">
        <f>IF(VLOOKUP(VALUE($A49),Federados!$A$2:$W$601,COLUMN(),FALSE)=0,"",VLOOKUP(VALUE($A49),Federados!$A$2:$W$601,COLUMN(),FALSE))</f>
        <v>#N/A</v>
      </c>
      <c r="N49" s="57" t="e">
        <f>IF(VLOOKUP(VALUE($A49),Federados!$A$2:$W$601,COLUMN(),FALSE)=0,"",VLOOKUP(VALUE($A49),Federados!$A$2:$W$601,COLUMN(),FALSE))</f>
        <v>#N/A</v>
      </c>
      <c r="O49" s="57" t="e">
        <f>IF(VLOOKUP(VALUE($A49),Federados!$A$2:$W$601,COLUMN(),FALSE)=0,"",VLOOKUP(VALUE($A49),Federados!$A$2:$W$601,COLUMN(),FALSE))</f>
        <v>#N/A</v>
      </c>
      <c r="P49" s="57" t="e">
        <f>IF(VLOOKUP(VALUE($A49),Federados!$A$2:$W$601,COLUMN(),FALSE)=0,"",VLOOKUP(VALUE($A49),Federados!$A$2:$W$601,COLUMN(),FALSE))</f>
        <v>#N/A</v>
      </c>
      <c r="Q49" s="63" t="e">
        <f>IF(VLOOKUP(VALUE($A49),Federados!$A$2:$W$601,COLUMN(),FALSE)=0,"",VLOOKUP(VALUE($A49),Federados!$A$2:$W$601,COLUMN(),FALSE))</f>
        <v>#N/A</v>
      </c>
      <c r="R49" s="63" t="e">
        <f>IF(VLOOKUP(VALUE($A49),Federados!$A$2:$W$601,COLUMN(),FALSE)=0,"",VLOOKUP(VALUE($A49),Federados!$A$2:$W$601,COLUMN(),FALSE))</f>
        <v>#N/A</v>
      </c>
      <c r="S49" s="57" t="e">
        <f>IF(VLOOKUP(VALUE($A49),Federados!$A$2:$W$601,COLUMN(),FALSE)=0,"",VLOOKUP(VALUE($A49),Federados!$A$2:$W$601,COLUMN(),FALSE))</f>
        <v>#N/A</v>
      </c>
      <c r="T49" s="57" t="e">
        <f>IF(VLOOKUP(VALUE($A49),Federados!$A$2:$W$601,COLUMN(),FALSE)=0,"",VLOOKUP(VALUE($A49),Federados!$A$2:$W$601,COLUMN(),FALSE))</f>
        <v>#N/A</v>
      </c>
      <c r="U49" s="57" t="e">
        <f>IF(VLOOKUP(VALUE($A49),Federados!$A$2:$W$601,COLUMN(),FALSE)=0,"",VLOOKUP(VALUE($A49),Federados!$A$2:$W$601,COLUMN(),FALSE))</f>
        <v>#N/A</v>
      </c>
      <c r="V49" s="57" t="e">
        <f>IF(VLOOKUP(VALUE($A49),Federados!$A$2:$W$601,COLUMN(),FALSE)=0,"",VLOOKUP(VALUE($A49),Federados!$A$2:$W$601,COLUMN(),FALSE))</f>
        <v>#N/A</v>
      </c>
      <c r="W49" s="57" t="e">
        <f>IF(VLOOKUP(VALUE($A49),Federados!$A$2:$W$601,COLUMN(),FALSE)=0,"",VLOOKUP(VALUE($A49),Federados!$A$2:$W$601,COLUMN(),FALSE))</f>
        <v>#N/A</v>
      </c>
      <c r="X49" s="57">
        <f ca="1">IF(A49&lt;&gt;0,IF(ODD(ROW())=ROW(),Duplas!G26,INDIRECT(ADDRESS(ROW()-1,24,1,1,))),"")</f>
      </c>
      <c r="Y49" s="57">
        <f>IF($A49&lt;&gt;0,Duplas!H26,"")</f>
      </c>
      <c r="Z49" s="57">
        <f ca="1" t="shared" si="0"/>
      </c>
    </row>
    <row r="50" spans="1:26" ht="12.75">
      <c r="A50" s="58">
        <f>Duplas!B27</f>
        <v>0</v>
      </c>
      <c r="B50" s="57" t="e">
        <f>VLOOKUP(VALUE($A50),Federados!$A$2:$W$601,COLUMN(),FALSE)</f>
        <v>#N/A</v>
      </c>
      <c r="C50" s="57" t="e">
        <f>IF(VLOOKUP(VALUE($A50),Federados!$A$2:$W$601,COLUMN(),FALSE)=0,"",VLOOKUP(VALUE($A50),Federados!$A$2:$W$601,COLUMN(),FALSE))</f>
        <v>#N/A</v>
      </c>
      <c r="D50" s="57" t="e">
        <f>IF(VLOOKUP(VALUE($A50),Federados!$A$2:$W$601,COLUMN(),FALSE)=0,"",VLOOKUP(VALUE($A50),Federados!$A$2:$W$601,COLUMN(),FALSE))</f>
        <v>#N/A</v>
      </c>
      <c r="E50" s="57" t="e">
        <f>IF(VLOOKUP(VALUE($A50),Federados!$A$2:$W$601,COLUMN(),FALSE)=0,"",VLOOKUP(VALUE($A50),Federados!$A$2:$W$601,COLUMN(),FALSE))</f>
        <v>#N/A</v>
      </c>
      <c r="F50" s="57" t="e">
        <f>IF(VLOOKUP(VALUE($A50),Federados!$A$2:$W$601,COLUMN(),FALSE)=0,"",VLOOKUP(VALUE($A50),Federados!$A$2:$W$601,COLUMN(),FALSE))</f>
        <v>#N/A</v>
      </c>
      <c r="G50" s="57" t="e">
        <f>IF(VLOOKUP(VALUE($A50),Federados!$A$2:$W$601,COLUMN(),FALSE)=0,"",VLOOKUP(VALUE($A50),Federados!$A$2:$W$601,COLUMN(),FALSE))</f>
        <v>#N/A</v>
      </c>
      <c r="H50" s="57" t="e">
        <f>IF(VLOOKUP(VALUE($A50),Federados!$A$2:$W$601,COLUMN(),FALSE)=0,"",VLOOKUP(VALUE($A50),Federados!$A$2:$W$601,COLUMN(),FALSE))</f>
        <v>#N/A</v>
      </c>
      <c r="I50" s="57" t="e">
        <f>IF(VLOOKUP(VALUE($A50),Federados!$A$2:$W$601,COLUMN(),FALSE)=0,"",VLOOKUP(VALUE($A50),Federados!$A$2:$W$601,COLUMN(),FALSE))</f>
        <v>#N/A</v>
      </c>
      <c r="J50" s="57" t="e">
        <f>IF(VLOOKUP(VALUE($A50),Federados!$A$2:$W$601,COLUMN(),FALSE)=0,"",VLOOKUP(VALUE($A50),Federados!$A$2:$W$601,COLUMN(),FALSE))</f>
        <v>#N/A</v>
      </c>
      <c r="K50" s="57" t="e">
        <f>IF(VLOOKUP(VALUE($A50),Federados!$A$2:$W$601,COLUMN(),FALSE)=0,"",VLOOKUP(VALUE($A50),Federados!$A$2:$W$601,COLUMN(),FALSE))</f>
        <v>#N/A</v>
      </c>
      <c r="L50" s="57" t="e">
        <f>IF(VLOOKUP(VALUE($A50),Federados!$A$2:$W$601,COLUMN(),FALSE)=0,"",VLOOKUP(VALUE($A50),Federados!$A$2:$W$601,COLUMN(),FALSE))</f>
        <v>#N/A</v>
      </c>
      <c r="M50" s="57" t="e">
        <f>IF(VLOOKUP(VALUE($A50),Federados!$A$2:$W$601,COLUMN(),FALSE)=0,"",VLOOKUP(VALUE($A50),Federados!$A$2:$W$601,COLUMN(),FALSE))</f>
        <v>#N/A</v>
      </c>
      <c r="N50" s="57" t="e">
        <f>IF(VLOOKUP(VALUE($A50),Federados!$A$2:$W$601,COLUMN(),FALSE)=0,"",VLOOKUP(VALUE($A50),Federados!$A$2:$W$601,COLUMN(),FALSE))</f>
        <v>#N/A</v>
      </c>
      <c r="O50" s="57" t="e">
        <f>IF(VLOOKUP(VALUE($A50),Federados!$A$2:$W$601,COLUMN(),FALSE)=0,"",VLOOKUP(VALUE($A50),Federados!$A$2:$W$601,COLUMN(),FALSE))</f>
        <v>#N/A</v>
      </c>
      <c r="P50" s="57" t="e">
        <f>IF(VLOOKUP(VALUE($A50),Federados!$A$2:$W$601,COLUMN(),FALSE)=0,"",VLOOKUP(VALUE($A50),Federados!$A$2:$W$601,COLUMN(),FALSE))</f>
        <v>#N/A</v>
      </c>
      <c r="Q50" s="63" t="e">
        <f>IF(VLOOKUP(VALUE($A50),Federados!$A$2:$W$601,COLUMN(),FALSE)=0,"",VLOOKUP(VALUE($A50),Federados!$A$2:$W$601,COLUMN(),FALSE))</f>
        <v>#N/A</v>
      </c>
      <c r="R50" s="63" t="e">
        <f>IF(VLOOKUP(VALUE($A50),Federados!$A$2:$W$601,COLUMN(),FALSE)=0,"",VLOOKUP(VALUE($A50),Federados!$A$2:$W$601,COLUMN(),FALSE))</f>
        <v>#N/A</v>
      </c>
      <c r="S50" s="57" t="e">
        <f>IF(VLOOKUP(VALUE($A50),Federados!$A$2:$W$601,COLUMN(),FALSE)=0,"",VLOOKUP(VALUE($A50),Federados!$A$2:$W$601,COLUMN(),FALSE))</f>
        <v>#N/A</v>
      </c>
      <c r="T50" s="57" t="e">
        <f>IF(VLOOKUP(VALUE($A50),Federados!$A$2:$W$601,COLUMN(),FALSE)=0,"",VLOOKUP(VALUE($A50),Federados!$A$2:$W$601,COLUMN(),FALSE))</f>
        <v>#N/A</v>
      </c>
      <c r="U50" s="57" t="e">
        <f>IF(VLOOKUP(VALUE($A50),Federados!$A$2:$W$601,COLUMN(),FALSE)=0,"",VLOOKUP(VALUE($A50),Federados!$A$2:$W$601,COLUMN(),FALSE))</f>
        <v>#N/A</v>
      </c>
      <c r="V50" s="57" t="e">
        <f>IF(VLOOKUP(VALUE($A50),Federados!$A$2:$W$601,COLUMN(),FALSE)=0,"",VLOOKUP(VALUE($A50),Federados!$A$2:$W$601,COLUMN(),FALSE))</f>
        <v>#N/A</v>
      </c>
      <c r="W50" s="57" t="e">
        <f>IF(VLOOKUP(VALUE($A50),Federados!$A$2:$W$601,COLUMN(),FALSE)=0,"",VLOOKUP(VALUE($A50),Federados!$A$2:$W$601,COLUMN(),FALSE))</f>
        <v>#N/A</v>
      </c>
      <c r="X50" s="57">
        <f ca="1">IF(A50&lt;&gt;0,IF(ODD(ROW())=ROW(),Duplas!G27,INDIRECT(ADDRESS(ROW()-1,24,1,1,))),"")</f>
      </c>
      <c r="Y50" s="57">
        <f>IF($A50&lt;&gt;0,Duplas!H27,"")</f>
      </c>
      <c r="Z50" s="57">
        <f ca="1" t="shared" si="0"/>
      </c>
    </row>
    <row r="51" spans="1:26" ht="12.75">
      <c r="A51" s="58">
        <f>Duplas!B28</f>
        <v>0</v>
      </c>
      <c r="B51" s="57" t="e">
        <f>VLOOKUP(VALUE($A51),Federados!$A$2:$W$601,COLUMN(),FALSE)</f>
        <v>#N/A</v>
      </c>
      <c r="C51" s="57" t="e">
        <f>IF(VLOOKUP(VALUE($A51),Federados!$A$2:$W$601,COLUMN(),FALSE)=0,"",VLOOKUP(VALUE($A51),Federados!$A$2:$W$601,COLUMN(),FALSE))</f>
        <v>#N/A</v>
      </c>
      <c r="D51" s="57" t="e">
        <f>IF(VLOOKUP(VALUE($A51),Federados!$A$2:$W$601,COLUMN(),FALSE)=0,"",VLOOKUP(VALUE($A51),Federados!$A$2:$W$601,COLUMN(),FALSE))</f>
        <v>#N/A</v>
      </c>
      <c r="E51" s="57" t="e">
        <f>IF(VLOOKUP(VALUE($A51),Federados!$A$2:$W$601,COLUMN(),FALSE)=0,"",VLOOKUP(VALUE($A51),Federados!$A$2:$W$601,COLUMN(),FALSE))</f>
        <v>#N/A</v>
      </c>
      <c r="F51" s="57" t="e">
        <f>IF(VLOOKUP(VALUE($A51),Federados!$A$2:$W$601,COLUMN(),FALSE)=0,"",VLOOKUP(VALUE($A51),Federados!$A$2:$W$601,COLUMN(),FALSE))</f>
        <v>#N/A</v>
      </c>
      <c r="G51" s="57" t="e">
        <f>IF(VLOOKUP(VALUE($A51),Federados!$A$2:$W$601,COLUMN(),FALSE)=0,"",VLOOKUP(VALUE($A51),Federados!$A$2:$W$601,COLUMN(),FALSE))</f>
        <v>#N/A</v>
      </c>
      <c r="H51" s="57" t="e">
        <f>IF(VLOOKUP(VALUE($A51),Federados!$A$2:$W$601,COLUMN(),FALSE)=0,"",VLOOKUP(VALUE($A51),Federados!$A$2:$W$601,COLUMN(),FALSE))</f>
        <v>#N/A</v>
      </c>
      <c r="I51" s="57" t="e">
        <f>IF(VLOOKUP(VALUE($A51),Federados!$A$2:$W$601,COLUMN(),FALSE)=0,"",VLOOKUP(VALUE($A51),Federados!$A$2:$W$601,COLUMN(),FALSE))</f>
        <v>#N/A</v>
      </c>
      <c r="J51" s="57" t="e">
        <f>IF(VLOOKUP(VALUE($A51),Federados!$A$2:$W$601,COLUMN(),FALSE)=0,"",VLOOKUP(VALUE($A51),Federados!$A$2:$W$601,COLUMN(),FALSE))</f>
        <v>#N/A</v>
      </c>
      <c r="K51" s="57" t="e">
        <f>IF(VLOOKUP(VALUE($A51),Federados!$A$2:$W$601,COLUMN(),FALSE)=0,"",VLOOKUP(VALUE($A51),Federados!$A$2:$W$601,COLUMN(),FALSE))</f>
        <v>#N/A</v>
      </c>
      <c r="L51" s="57" t="e">
        <f>IF(VLOOKUP(VALUE($A51),Federados!$A$2:$W$601,COLUMN(),FALSE)=0,"",VLOOKUP(VALUE($A51),Federados!$A$2:$W$601,COLUMN(),FALSE))</f>
        <v>#N/A</v>
      </c>
      <c r="M51" s="57" t="e">
        <f>IF(VLOOKUP(VALUE($A51),Federados!$A$2:$W$601,COLUMN(),FALSE)=0,"",VLOOKUP(VALUE($A51),Federados!$A$2:$W$601,COLUMN(),FALSE))</f>
        <v>#N/A</v>
      </c>
      <c r="N51" s="57" t="e">
        <f>IF(VLOOKUP(VALUE($A51),Federados!$A$2:$W$601,COLUMN(),FALSE)=0,"",VLOOKUP(VALUE($A51),Federados!$A$2:$W$601,COLUMN(),FALSE))</f>
        <v>#N/A</v>
      </c>
      <c r="O51" s="57" t="e">
        <f>IF(VLOOKUP(VALUE($A51),Federados!$A$2:$W$601,COLUMN(),FALSE)=0,"",VLOOKUP(VALUE($A51),Federados!$A$2:$W$601,COLUMN(),FALSE))</f>
        <v>#N/A</v>
      </c>
      <c r="P51" s="57" t="e">
        <f>IF(VLOOKUP(VALUE($A51),Federados!$A$2:$W$601,COLUMN(),FALSE)=0,"",VLOOKUP(VALUE($A51),Federados!$A$2:$W$601,COLUMN(),FALSE))</f>
        <v>#N/A</v>
      </c>
      <c r="Q51" s="63" t="e">
        <f>IF(VLOOKUP(VALUE($A51),Federados!$A$2:$W$601,COLUMN(),FALSE)=0,"",VLOOKUP(VALUE($A51),Federados!$A$2:$W$601,COLUMN(),FALSE))</f>
        <v>#N/A</v>
      </c>
      <c r="R51" s="63" t="e">
        <f>IF(VLOOKUP(VALUE($A51),Federados!$A$2:$W$601,COLUMN(),FALSE)=0,"",VLOOKUP(VALUE($A51),Federados!$A$2:$W$601,COLUMN(),FALSE))</f>
        <v>#N/A</v>
      </c>
      <c r="S51" s="57" t="e">
        <f>IF(VLOOKUP(VALUE($A51),Federados!$A$2:$W$601,COLUMN(),FALSE)=0,"",VLOOKUP(VALUE($A51),Federados!$A$2:$W$601,COLUMN(),FALSE))</f>
        <v>#N/A</v>
      </c>
      <c r="T51" s="57" t="e">
        <f>IF(VLOOKUP(VALUE($A51),Federados!$A$2:$W$601,COLUMN(),FALSE)=0,"",VLOOKUP(VALUE($A51),Federados!$A$2:$W$601,COLUMN(),FALSE))</f>
        <v>#N/A</v>
      </c>
      <c r="U51" s="57" t="e">
        <f>IF(VLOOKUP(VALUE($A51),Federados!$A$2:$W$601,COLUMN(),FALSE)=0,"",VLOOKUP(VALUE($A51),Federados!$A$2:$W$601,COLUMN(),FALSE))</f>
        <v>#N/A</v>
      </c>
      <c r="V51" s="57" t="e">
        <f>IF(VLOOKUP(VALUE($A51),Federados!$A$2:$W$601,COLUMN(),FALSE)=0,"",VLOOKUP(VALUE($A51),Federados!$A$2:$W$601,COLUMN(),FALSE))</f>
        <v>#N/A</v>
      </c>
      <c r="W51" s="57" t="e">
        <f>IF(VLOOKUP(VALUE($A51),Federados!$A$2:$W$601,COLUMN(),FALSE)=0,"",VLOOKUP(VALUE($A51),Federados!$A$2:$W$601,COLUMN(),FALSE))</f>
        <v>#N/A</v>
      </c>
      <c r="X51" s="57">
        <f ca="1">IF(A51&lt;&gt;0,IF(ODD(ROW())=ROW(),Duplas!G28,INDIRECT(ADDRESS(ROW()-1,24,1,1,))),"")</f>
      </c>
      <c r="Y51" s="57">
        <f>IF($A51&lt;&gt;0,Duplas!H28,"")</f>
      </c>
      <c r="Z51" s="57">
        <f ca="1" t="shared" si="0"/>
      </c>
    </row>
    <row r="52" spans="1:26" ht="12.75">
      <c r="A52" s="58">
        <f>Duplas!B29</f>
        <v>0</v>
      </c>
      <c r="B52" s="57" t="e">
        <f>VLOOKUP(VALUE($A52),Federados!$A$2:$W$601,COLUMN(),FALSE)</f>
        <v>#N/A</v>
      </c>
      <c r="C52" s="57" t="e">
        <f>IF(VLOOKUP(VALUE($A52),Federados!$A$2:$W$601,COLUMN(),FALSE)=0,"",VLOOKUP(VALUE($A52),Federados!$A$2:$W$601,COLUMN(),FALSE))</f>
        <v>#N/A</v>
      </c>
      <c r="D52" s="57" t="e">
        <f>IF(VLOOKUP(VALUE($A52),Federados!$A$2:$W$601,COLUMN(),FALSE)=0,"",VLOOKUP(VALUE($A52),Federados!$A$2:$W$601,COLUMN(),FALSE))</f>
        <v>#N/A</v>
      </c>
      <c r="E52" s="57" t="e">
        <f>IF(VLOOKUP(VALUE($A52),Federados!$A$2:$W$601,COLUMN(),FALSE)=0,"",VLOOKUP(VALUE($A52),Federados!$A$2:$W$601,COLUMN(),FALSE))</f>
        <v>#N/A</v>
      </c>
      <c r="F52" s="57" t="e">
        <f>IF(VLOOKUP(VALUE($A52),Federados!$A$2:$W$601,COLUMN(),FALSE)=0,"",VLOOKUP(VALUE($A52),Federados!$A$2:$W$601,COLUMN(),FALSE))</f>
        <v>#N/A</v>
      </c>
      <c r="G52" s="57" t="e">
        <f>IF(VLOOKUP(VALUE($A52),Federados!$A$2:$W$601,COLUMN(),FALSE)=0,"",VLOOKUP(VALUE($A52),Federados!$A$2:$W$601,COLUMN(),FALSE))</f>
        <v>#N/A</v>
      </c>
      <c r="H52" s="57" t="e">
        <f>IF(VLOOKUP(VALUE($A52),Federados!$A$2:$W$601,COLUMN(),FALSE)=0,"",VLOOKUP(VALUE($A52),Federados!$A$2:$W$601,COLUMN(),FALSE))</f>
        <v>#N/A</v>
      </c>
      <c r="I52" s="57" t="e">
        <f>IF(VLOOKUP(VALUE($A52),Federados!$A$2:$W$601,COLUMN(),FALSE)=0,"",VLOOKUP(VALUE($A52),Federados!$A$2:$W$601,COLUMN(),FALSE))</f>
        <v>#N/A</v>
      </c>
      <c r="J52" s="57" t="e">
        <f>IF(VLOOKUP(VALUE($A52),Federados!$A$2:$W$601,COLUMN(),FALSE)=0,"",VLOOKUP(VALUE($A52),Federados!$A$2:$W$601,COLUMN(),FALSE))</f>
        <v>#N/A</v>
      </c>
      <c r="K52" s="57" t="e">
        <f>IF(VLOOKUP(VALUE($A52),Federados!$A$2:$W$601,COLUMN(),FALSE)=0,"",VLOOKUP(VALUE($A52),Federados!$A$2:$W$601,COLUMN(),FALSE))</f>
        <v>#N/A</v>
      </c>
      <c r="L52" s="57" t="e">
        <f>IF(VLOOKUP(VALUE($A52),Federados!$A$2:$W$601,COLUMN(),FALSE)=0,"",VLOOKUP(VALUE($A52),Federados!$A$2:$W$601,COLUMN(),FALSE))</f>
        <v>#N/A</v>
      </c>
      <c r="M52" s="57" t="e">
        <f>IF(VLOOKUP(VALUE($A52),Federados!$A$2:$W$601,COLUMN(),FALSE)=0,"",VLOOKUP(VALUE($A52),Federados!$A$2:$W$601,COLUMN(),FALSE))</f>
        <v>#N/A</v>
      </c>
      <c r="N52" s="57" t="e">
        <f>IF(VLOOKUP(VALUE($A52),Federados!$A$2:$W$601,COLUMN(),FALSE)=0,"",VLOOKUP(VALUE($A52),Federados!$A$2:$W$601,COLUMN(),FALSE))</f>
        <v>#N/A</v>
      </c>
      <c r="O52" s="57" t="e">
        <f>IF(VLOOKUP(VALUE($A52),Federados!$A$2:$W$601,COLUMN(),FALSE)=0,"",VLOOKUP(VALUE($A52),Federados!$A$2:$W$601,COLUMN(),FALSE))</f>
        <v>#N/A</v>
      </c>
      <c r="P52" s="57" t="e">
        <f>IF(VLOOKUP(VALUE($A52),Federados!$A$2:$W$601,COLUMN(),FALSE)=0,"",VLOOKUP(VALUE($A52),Federados!$A$2:$W$601,COLUMN(),FALSE))</f>
        <v>#N/A</v>
      </c>
      <c r="Q52" s="63" t="e">
        <f>IF(VLOOKUP(VALUE($A52),Federados!$A$2:$W$601,COLUMN(),FALSE)=0,"",VLOOKUP(VALUE($A52),Federados!$A$2:$W$601,COLUMN(),FALSE))</f>
        <v>#N/A</v>
      </c>
      <c r="R52" s="63" t="e">
        <f>IF(VLOOKUP(VALUE($A52),Federados!$A$2:$W$601,COLUMN(),FALSE)=0,"",VLOOKUP(VALUE($A52),Federados!$A$2:$W$601,COLUMN(),FALSE))</f>
        <v>#N/A</v>
      </c>
      <c r="S52" s="57" t="e">
        <f>IF(VLOOKUP(VALUE($A52),Federados!$A$2:$W$601,COLUMN(),FALSE)=0,"",VLOOKUP(VALUE($A52),Federados!$A$2:$W$601,COLUMN(),FALSE))</f>
        <v>#N/A</v>
      </c>
      <c r="T52" s="57" t="e">
        <f>IF(VLOOKUP(VALUE($A52),Federados!$A$2:$W$601,COLUMN(),FALSE)=0,"",VLOOKUP(VALUE($A52),Federados!$A$2:$W$601,COLUMN(),FALSE))</f>
        <v>#N/A</v>
      </c>
      <c r="U52" s="57" t="e">
        <f>IF(VLOOKUP(VALUE($A52),Federados!$A$2:$W$601,COLUMN(),FALSE)=0,"",VLOOKUP(VALUE($A52),Federados!$A$2:$W$601,COLUMN(),FALSE))</f>
        <v>#N/A</v>
      </c>
      <c r="V52" s="57" t="e">
        <f>IF(VLOOKUP(VALUE($A52),Federados!$A$2:$W$601,COLUMN(),FALSE)=0,"",VLOOKUP(VALUE($A52),Federados!$A$2:$W$601,COLUMN(),FALSE))</f>
        <v>#N/A</v>
      </c>
      <c r="W52" s="57" t="e">
        <f>IF(VLOOKUP(VALUE($A52),Federados!$A$2:$W$601,COLUMN(),FALSE)=0,"",VLOOKUP(VALUE($A52),Federados!$A$2:$W$601,COLUMN(),FALSE))</f>
        <v>#N/A</v>
      </c>
      <c r="X52" s="57">
        <f ca="1">IF(A52&lt;&gt;0,IF(ODD(ROW())=ROW(),Duplas!G29,INDIRECT(ADDRESS(ROW()-1,24,1,1,))),"")</f>
      </c>
      <c r="Y52" s="57">
        <f>IF($A52&lt;&gt;0,Duplas!H29,"")</f>
      </c>
      <c r="Z52" s="57">
        <f ca="1" t="shared" si="0"/>
      </c>
    </row>
    <row r="53" spans="1:26" ht="12.75">
      <c r="A53" s="58">
        <f>Duplas!B30</f>
        <v>0</v>
      </c>
      <c r="B53" s="57" t="e">
        <f>VLOOKUP(VALUE($A53),Federados!$A$2:$W$601,COLUMN(),FALSE)</f>
        <v>#N/A</v>
      </c>
      <c r="C53" s="57" t="e">
        <f>IF(VLOOKUP(VALUE($A53),Federados!$A$2:$W$601,COLUMN(),FALSE)=0,"",VLOOKUP(VALUE($A53),Federados!$A$2:$W$601,COLUMN(),FALSE))</f>
        <v>#N/A</v>
      </c>
      <c r="D53" s="57" t="e">
        <f>IF(VLOOKUP(VALUE($A53),Federados!$A$2:$W$601,COLUMN(),FALSE)=0,"",VLOOKUP(VALUE($A53),Federados!$A$2:$W$601,COLUMN(),FALSE))</f>
        <v>#N/A</v>
      </c>
      <c r="E53" s="57" t="e">
        <f>IF(VLOOKUP(VALUE($A53),Federados!$A$2:$W$601,COLUMN(),FALSE)=0,"",VLOOKUP(VALUE($A53),Federados!$A$2:$W$601,COLUMN(),FALSE))</f>
        <v>#N/A</v>
      </c>
      <c r="F53" s="57" t="e">
        <f>IF(VLOOKUP(VALUE($A53),Federados!$A$2:$W$601,COLUMN(),FALSE)=0,"",VLOOKUP(VALUE($A53),Federados!$A$2:$W$601,COLUMN(),FALSE))</f>
        <v>#N/A</v>
      </c>
      <c r="G53" s="57" t="e">
        <f>IF(VLOOKUP(VALUE($A53),Federados!$A$2:$W$601,COLUMN(),FALSE)=0,"",VLOOKUP(VALUE($A53),Federados!$A$2:$W$601,COLUMN(),FALSE))</f>
        <v>#N/A</v>
      </c>
      <c r="H53" s="57" t="e">
        <f>IF(VLOOKUP(VALUE($A53),Federados!$A$2:$W$601,COLUMN(),FALSE)=0,"",VLOOKUP(VALUE($A53),Federados!$A$2:$W$601,COLUMN(),FALSE))</f>
        <v>#N/A</v>
      </c>
      <c r="I53" s="57" t="e">
        <f>IF(VLOOKUP(VALUE($A53),Federados!$A$2:$W$601,COLUMN(),FALSE)=0,"",VLOOKUP(VALUE($A53),Federados!$A$2:$W$601,COLUMN(),FALSE))</f>
        <v>#N/A</v>
      </c>
      <c r="J53" s="57" t="e">
        <f>IF(VLOOKUP(VALUE($A53),Federados!$A$2:$W$601,COLUMN(),FALSE)=0,"",VLOOKUP(VALUE($A53),Federados!$A$2:$W$601,COLUMN(),FALSE))</f>
        <v>#N/A</v>
      </c>
      <c r="K53" s="57" t="e">
        <f>IF(VLOOKUP(VALUE($A53),Federados!$A$2:$W$601,COLUMN(),FALSE)=0,"",VLOOKUP(VALUE($A53),Federados!$A$2:$W$601,COLUMN(),FALSE))</f>
        <v>#N/A</v>
      </c>
      <c r="L53" s="57" t="e">
        <f>IF(VLOOKUP(VALUE($A53),Federados!$A$2:$W$601,COLUMN(),FALSE)=0,"",VLOOKUP(VALUE($A53),Federados!$A$2:$W$601,COLUMN(),FALSE))</f>
        <v>#N/A</v>
      </c>
      <c r="M53" s="57" t="e">
        <f>IF(VLOOKUP(VALUE($A53),Federados!$A$2:$W$601,COLUMN(),FALSE)=0,"",VLOOKUP(VALUE($A53),Federados!$A$2:$W$601,COLUMN(),FALSE))</f>
        <v>#N/A</v>
      </c>
      <c r="N53" s="57" t="e">
        <f>IF(VLOOKUP(VALUE($A53),Federados!$A$2:$W$601,COLUMN(),FALSE)=0,"",VLOOKUP(VALUE($A53),Federados!$A$2:$W$601,COLUMN(),FALSE))</f>
        <v>#N/A</v>
      </c>
      <c r="O53" s="57" t="e">
        <f>IF(VLOOKUP(VALUE($A53),Federados!$A$2:$W$601,COLUMN(),FALSE)=0,"",VLOOKUP(VALUE($A53),Federados!$A$2:$W$601,COLUMN(),FALSE))</f>
        <v>#N/A</v>
      </c>
      <c r="P53" s="57" t="e">
        <f>IF(VLOOKUP(VALUE($A53),Federados!$A$2:$W$601,COLUMN(),FALSE)=0,"",VLOOKUP(VALUE($A53),Federados!$A$2:$W$601,COLUMN(),FALSE))</f>
        <v>#N/A</v>
      </c>
      <c r="Q53" s="63" t="e">
        <f>IF(VLOOKUP(VALUE($A53),Federados!$A$2:$W$601,COLUMN(),FALSE)=0,"",VLOOKUP(VALUE($A53),Federados!$A$2:$W$601,COLUMN(),FALSE))</f>
        <v>#N/A</v>
      </c>
      <c r="R53" s="63" t="e">
        <f>IF(VLOOKUP(VALUE($A53),Federados!$A$2:$W$601,COLUMN(),FALSE)=0,"",VLOOKUP(VALUE($A53),Federados!$A$2:$W$601,COLUMN(),FALSE))</f>
        <v>#N/A</v>
      </c>
      <c r="S53" s="57" t="e">
        <f>IF(VLOOKUP(VALUE($A53),Federados!$A$2:$W$601,COLUMN(),FALSE)=0,"",VLOOKUP(VALUE($A53),Federados!$A$2:$W$601,COLUMN(),FALSE))</f>
        <v>#N/A</v>
      </c>
      <c r="T53" s="57" t="e">
        <f>IF(VLOOKUP(VALUE($A53),Federados!$A$2:$W$601,COLUMN(),FALSE)=0,"",VLOOKUP(VALUE($A53),Federados!$A$2:$W$601,COLUMN(),FALSE))</f>
        <v>#N/A</v>
      </c>
      <c r="U53" s="57" t="e">
        <f>IF(VLOOKUP(VALUE($A53),Federados!$A$2:$W$601,COLUMN(),FALSE)=0,"",VLOOKUP(VALUE($A53),Federados!$A$2:$W$601,COLUMN(),FALSE))</f>
        <v>#N/A</v>
      </c>
      <c r="V53" s="57" t="e">
        <f>IF(VLOOKUP(VALUE($A53),Federados!$A$2:$W$601,COLUMN(),FALSE)=0,"",VLOOKUP(VALUE($A53),Federados!$A$2:$W$601,COLUMN(),FALSE))</f>
        <v>#N/A</v>
      </c>
      <c r="W53" s="57" t="e">
        <f>IF(VLOOKUP(VALUE($A53),Federados!$A$2:$W$601,COLUMN(),FALSE)=0,"",VLOOKUP(VALUE($A53),Federados!$A$2:$W$601,COLUMN(),FALSE))</f>
        <v>#N/A</v>
      </c>
      <c r="X53" s="57">
        <f ca="1">IF(A53&lt;&gt;0,IF(ODD(ROW())=ROW(),Duplas!G30,INDIRECT(ADDRESS(ROW()-1,24,1,1,))),"")</f>
      </c>
      <c r="Y53" s="57">
        <f>IF($A53&lt;&gt;0,Duplas!H30,"")</f>
      </c>
      <c r="Z53" s="57">
        <f ca="1">IF(A53&lt;&gt;0,IF(ODD(ROW())=ROW(),INDIRECT(ADDRESS(ROW()+1,1,1,1,)),INDIRECT(ADDRESS(ROW()-1,1,1,1,))),"")</f>
      </c>
    </row>
    <row r="54" spans="1:26" ht="12.75">
      <c r="A54" s="58">
        <f>Duplas!B31</f>
        <v>0</v>
      </c>
      <c r="B54" s="57" t="e">
        <f>VLOOKUP(VALUE($A54),Federados!$A$2:$W$601,COLUMN(),FALSE)</f>
        <v>#N/A</v>
      </c>
      <c r="C54" s="57" t="e">
        <f>IF(VLOOKUP(VALUE($A54),Federados!$A$2:$W$601,COLUMN(),FALSE)=0,"",VLOOKUP(VALUE($A54),Federados!$A$2:$W$601,COLUMN(),FALSE))</f>
        <v>#N/A</v>
      </c>
      <c r="D54" s="57" t="e">
        <f>IF(VLOOKUP(VALUE($A54),Federados!$A$2:$W$601,COLUMN(),FALSE)=0,"",VLOOKUP(VALUE($A54),Federados!$A$2:$W$601,COLUMN(),FALSE))</f>
        <v>#N/A</v>
      </c>
      <c r="E54" s="57" t="e">
        <f>IF(VLOOKUP(VALUE($A54),Federados!$A$2:$W$601,COLUMN(),FALSE)=0,"",VLOOKUP(VALUE($A54),Federados!$A$2:$W$601,COLUMN(),FALSE))</f>
        <v>#N/A</v>
      </c>
      <c r="F54" s="57" t="e">
        <f>IF(VLOOKUP(VALUE($A54),Federados!$A$2:$W$601,COLUMN(),FALSE)=0,"",VLOOKUP(VALUE($A54),Federados!$A$2:$W$601,COLUMN(),FALSE))</f>
        <v>#N/A</v>
      </c>
      <c r="G54" s="57" t="e">
        <f>IF(VLOOKUP(VALUE($A54),Federados!$A$2:$W$601,COLUMN(),FALSE)=0,"",VLOOKUP(VALUE($A54),Federados!$A$2:$W$601,COLUMN(),FALSE))</f>
        <v>#N/A</v>
      </c>
      <c r="H54" s="57" t="e">
        <f>IF(VLOOKUP(VALUE($A54),Federados!$A$2:$W$601,COLUMN(),FALSE)=0,"",VLOOKUP(VALUE($A54),Federados!$A$2:$W$601,COLUMN(),FALSE))</f>
        <v>#N/A</v>
      </c>
      <c r="I54" s="57" t="e">
        <f>IF(VLOOKUP(VALUE($A54),Federados!$A$2:$W$601,COLUMN(),FALSE)=0,"",VLOOKUP(VALUE($A54),Federados!$A$2:$W$601,COLUMN(),FALSE))</f>
        <v>#N/A</v>
      </c>
      <c r="J54" s="57" t="e">
        <f>IF(VLOOKUP(VALUE($A54),Federados!$A$2:$W$601,COLUMN(),FALSE)=0,"",VLOOKUP(VALUE($A54),Federados!$A$2:$W$601,COLUMN(),FALSE))</f>
        <v>#N/A</v>
      </c>
      <c r="K54" s="57" t="e">
        <f>IF(VLOOKUP(VALUE($A54),Federados!$A$2:$W$601,COLUMN(),FALSE)=0,"",VLOOKUP(VALUE($A54),Federados!$A$2:$W$601,COLUMN(),FALSE))</f>
        <v>#N/A</v>
      </c>
      <c r="L54" s="57" t="e">
        <f>IF(VLOOKUP(VALUE($A54),Federados!$A$2:$W$601,COLUMN(),FALSE)=0,"",VLOOKUP(VALUE($A54),Federados!$A$2:$W$601,COLUMN(),FALSE))</f>
        <v>#N/A</v>
      </c>
      <c r="M54" s="57" t="e">
        <f>IF(VLOOKUP(VALUE($A54),Federados!$A$2:$W$601,COLUMN(),FALSE)=0,"",VLOOKUP(VALUE($A54),Federados!$A$2:$W$601,COLUMN(),FALSE))</f>
        <v>#N/A</v>
      </c>
      <c r="N54" s="57" t="e">
        <f>IF(VLOOKUP(VALUE($A54),Federados!$A$2:$W$601,COLUMN(),FALSE)=0,"",VLOOKUP(VALUE($A54),Federados!$A$2:$W$601,COLUMN(),FALSE))</f>
        <v>#N/A</v>
      </c>
      <c r="O54" s="57" t="e">
        <f>IF(VLOOKUP(VALUE($A54),Federados!$A$2:$W$601,COLUMN(),FALSE)=0,"",VLOOKUP(VALUE($A54),Federados!$A$2:$W$601,COLUMN(),FALSE))</f>
        <v>#N/A</v>
      </c>
      <c r="P54" s="57" t="e">
        <f>IF(VLOOKUP(VALUE($A54),Federados!$A$2:$W$601,COLUMN(),FALSE)=0,"",VLOOKUP(VALUE($A54),Federados!$A$2:$W$601,COLUMN(),FALSE))</f>
        <v>#N/A</v>
      </c>
      <c r="Q54" s="63" t="e">
        <f>IF(VLOOKUP(VALUE($A54),Federados!$A$2:$W$601,COLUMN(),FALSE)=0,"",VLOOKUP(VALUE($A54),Federados!$A$2:$W$601,COLUMN(),FALSE))</f>
        <v>#N/A</v>
      </c>
      <c r="R54" s="63" t="e">
        <f>IF(VLOOKUP(VALUE($A54),Federados!$A$2:$W$601,COLUMN(),FALSE)=0,"",VLOOKUP(VALUE($A54),Federados!$A$2:$W$601,COLUMN(),FALSE))</f>
        <v>#N/A</v>
      </c>
      <c r="S54" s="57" t="e">
        <f>IF(VLOOKUP(VALUE($A54),Federados!$A$2:$W$601,COLUMN(),FALSE)=0,"",VLOOKUP(VALUE($A54),Federados!$A$2:$W$601,COLUMN(),FALSE))</f>
        <v>#N/A</v>
      </c>
      <c r="T54" s="57" t="e">
        <f>IF(VLOOKUP(VALUE($A54),Federados!$A$2:$W$601,COLUMN(),FALSE)=0,"",VLOOKUP(VALUE($A54),Federados!$A$2:$W$601,COLUMN(),FALSE))</f>
        <v>#N/A</v>
      </c>
      <c r="U54" s="57" t="e">
        <f>IF(VLOOKUP(VALUE($A54),Federados!$A$2:$W$601,COLUMN(),FALSE)=0,"",VLOOKUP(VALUE($A54),Federados!$A$2:$W$601,COLUMN(),FALSE))</f>
        <v>#N/A</v>
      </c>
      <c r="V54" s="57" t="e">
        <f>IF(VLOOKUP(VALUE($A54),Federados!$A$2:$W$601,COLUMN(),FALSE)=0,"",VLOOKUP(VALUE($A54),Federados!$A$2:$W$601,COLUMN(),FALSE))</f>
        <v>#N/A</v>
      </c>
      <c r="W54" s="57" t="e">
        <f>IF(VLOOKUP(VALUE($A54),Federados!$A$2:$W$601,COLUMN(),FALSE)=0,"",VLOOKUP(VALUE($A54),Federados!$A$2:$W$601,COLUMN(),FALSE))</f>
        <v>#N/A</v>
      </c>
      <c r="X54" s="57">
        <f ca="1">IF(A54&lt;&gt;0,IF(ODD(ROW())=ROW(),Duplas!G31,INDIRECT(ADDRESS(ROW()-1,24,1,1,))),"")</f>
      </c>
      <c r="Y54" s="57">
        <f>IF($A54&lt;&gt;0,Duplas!H31,"")</f>
      </c>
      <c r="Z54" s="57">
        <f ca="1" t="shared" si="0"/>
      </c>
    </row>
    <row r="55" spans="1:26" ht="12.75">
      <c r="A55" s="58">
        <f>Duplas!B32</f>
        <v>0</v>
      </c>
      <c r="B55" s="57" t="e">
        <f>VLOOKUP(VALUE($A55),Federados!$A$2:$W$601,COLUMN(),FALSE)</f>
        <v>#N/A</v>
      </c>
      <c r="C55" s="57" t="e">
        <f>IF(VLOOKUP(VALUE($A55),Federados!$A$2:$W$601,COLUMN(),FALSE)=0,"",VLOOKUP(VALUE($A55),Federados!$A$2:$W$601,COLUMN(),FALSE))</f>
        <v>#N/A</v>
      </c>
      <c r="D55" s="57" t="e">
        <f>IF(VLOOKUP(VALUE($A55),Federados!$A$2:$W$601,COLUMN(),FALSE)=0,"",VLOOKUP(VALUE($A55),Federados!$A$2:$W$601,COLUMN(),FALSE))</f>
        <v>#N/A</v>
      </c>
      <c r="E55" s="57" t="e">
        <f>IF(VLOOKUP(VALUE($A55),Federados!$A$2:$W$601,COLUMN(),FALSE)=0,"",VLOOKUP(VALUE($A55),Federados!$A$2:$W$601,COLUMN(),FALSE))</f>
        <v>#N/A</v>
      </c>
      <c r="F55" s="57" t="e">
        <f>IF(VLOOKUP(VALUE($A55),Federados!$A$2:$W$601,COLUMN(),FALSE)=0,"",VLOOKUP(VALUE($A55),Federados!$A$2:$W$601,COLUMN(),FALSE))</f>
        <v>#N/A</v>
      </c>
      <c r="G55" s="57" t="e">
        <f>IF(VLOOKUP(VALUE($A55),Federados!$A$2:$W$601,COLUMN(),FALSE)=0,"",VLOOKUP(VALUE($A55),Federados!$A$2:$W$601,COLUMN(),FALSE))</f>
        <v>#N/A</v>
      </c>
      <c r="H55" s="57" t="e">
        <f>IF(VLOOKUP(VALUE($A55),Federados!$A$2:$W$601,COLUMN(),FALSE)=0,"",VLOOKUP(VALUE($A55),Federados!$A$2:$W$601,COLUMN(),FALSE))</f>
        <v>#N/A</v>
      </c>
      <c r="I55" s="57" t="e">
        <f>IF(VLOOKUP(VALUE($A55),Federados!$A$2:$W$601,COLUMN(),FALSE)=0,"",VLOOKUP(VALUE($A55),Federados!$A$2:$W$601,COLUMN(),FALSE))</f>
        <v>#N/A</v>
      </c>
      <c r="J55" s="57" t="e">
        <f>IF(VLOOKUP(VALUE($A55),Federados!$A$2:$W$601,COLUMN(),FALSE)=0,"",VLOOKUP(VALUE($A55),Federados!$A$2:$W$601,COLUMN(),FALSE))</f>
        <v>#N/A</v>
      </c>
      <c r="K55" s="57" t="e">
        <f>IF(VLOOKUP(VALUE($A55),Federados!$A$2:$W$601,COLUMN(),FALSE)=0,"",VLOOKUP(VALUE($A55),Federados!$A$2:$W$601,COLUMN(),FALSE))</f>
        <v>#N/A</v>
      </c>
      <c r="L55" s="57" t="e">
        <f>IF(VLOOKUP(VALUE($A55),Federados!$A$2:$W$601,COLUMN(),FALSE)=0,"",VLOOKUP(VALUE($A55),Federados!$A$2:$W$601,COLUMN(),FALSE))</f>
        <v>#N/A</v>
      </c>
      <c r="M55" s="57" t="e">
        <f>IF(VLOOKUP(VALUE($A55),Federados!$A$2:$W$601,COLUMN(),FALSE)=0,"",VLOOKUP(VALUE($A55),Federados!$A$2:$W$601,COLUMN(),FALSE))</f>
        <v>#N/A</v>
      </c>
      <c r="N55" s="57" t="e">
        <f>IF(VLOOKUP(VALUE($A55),Federados!$A$2:$W$601,COLUMN(),FALSE)=0,"",VLOOKUP(VALUE($A55),Federados!$A$2:$W$601,COLUMN(),FALSE))</f>
        <v>#N/A</v>
      </c>
      <c r="O55" s="57" t="e">
        <f>IF(VLOOKUP(VALUE($A55),Federados!$A$2:$W$601,COLUMN(),FALSE)=0,"",VLOOKUP(VALUE($A55),Federados!$A$2:$W$601,COLUMN(),FALSE))</f>
        <v>#N/A</v>
      </c>
      <c r="P55" s="57" t="e">
        <f>IF(VLOOKUP(VALUE($A55),Federados!$A$2:$W$601,COLUMN(),FALSE)=0,"",VLOOKUP(VALUE($A55),Federados!$A$2:$W$601,COLUMN(),FALSE))</f>
        <v>#N/A</v>
      </c>
      <c r="Q55" s="63" t="e">
        <f>IF(VLOOKUP(VALUE($A55),Federados!$A$2:$W$601,COLUMN(),FALSE)=0,"",VLOOKUP(VALUE($A55),Federados!$A$2:$W$601,COLUMN(),FALSE))</f>
        <v>#N/A</v>
      </c>
      <c r="R55" s="63" t="e">
        <f>IF(VLOOKUP(VALUE($A55),Federados!$A$2:$W$601,COLUMN(),FALSE)=0,"",VLOOKUP(VALUE($A55),Federados!$A$2:$W$601,COLUMN(),FALSE))</f>
        <v>#N/A</v>
      </c>
      <c r="S55" s="57" t="e">
        <f>IF(VLOOKUP(VALUE($A55),Federados!$A$2:$W$601,COLUMN(),FALSE)=0,"",VLOOKUP(VALUE($A55),Federados!$A$2:$W$601,COLUMN(),FALSE))</f>
        <v>#N/A</v>
      </c>
      <c r="T55" s="57" t="e">
        <f>IF(VLOOKUP(VALUE($A55),Federados!$A$2:$W$601,COLUMN(),FALSE)=0,"",VLOOKUP(VALUE($A55),Federados!$A$2:$W$601,COLUMN(),FALSE))</f>
        <v>#N/A</v>
      </c>
      <c r="U55" s="57" t="e">
        <f>IF(VLOOKUP(VALUE($A55),Federados!$A$2:$W$601,COLUMN(),FALSE)=0,"",VLOOKUP(VALUE($A55),Federados!$A$2:$W$601,COLUMN(),FALSE))</f>
        <v>#N/A</v>
      </c>
      <c r="V55" s="57" t="e">
        <f>IF(VLOOKUP(VALUE($A55),Federados!$A$2:$W$601,COLUMN(),FALSE)=0,"",VLOOKUP(VALUE($A55),Federados!$A$2:$W$601,COLUMN(),FALSE))</f>
        <v>#N/A</v>
      </c>
      <c r="W55" s="57" t="e">
        <f>IF(VLOOKUP(VALUE($A55),Federados!$A$2:$W$601,COLUMN(),FALSE)=0,"",VLOOKUP(VALUE($A55),Federados!$A$2:$W$601,COLUMN(),FALSE))</f>
        <v>#N/A</v>
      </c>
      <c r="X55" s="57">
        <f ca="1">IF(A55&lt;&gt;0,IF(ODD(ROW())=ROW(),Duplas!G32,INDIRECT(ADDRESS(ROW()-1,24,1,1,))),"")</f>
      </c>
      <c r="Y55" s="57">
        <f>IF($A55&lt;&gt;0,Duplas!H32,"")</f>
      </c>
      <c r="Z55" s="57">
        <f ca="1" t="shared" si="0"/>
      </c>
    </row>
    <row r="56" spans="1:26" ht="12.75">
      <c r="A56" s="58">
        <f>Duplas!B33</f>
        <v>0</v>
      </c>
      <c r="B56" s="57" t="e">
        <f>VLOOKUP(VALUE($A56),Federados!$A$2:$W$601,COLUMN(),FALSE)</f>
        <v>#N/A</v>
      </c>
      <c r="C56" s="57" t="e">
        <f>IF(VLOOKUP(VALUE($A56),Federados!$A$2:$W$601,COLUMN(),FALSE)=0,"",VLOOKUP(VALUE($A56),Federados!$A$2:$W$601,COLUMN(),FALSE))</f>
        <v>#N/A</v>
      </c>
      <c r="D56" s="57" t="e">
        <f>IF(VLOOKUP(VALUE($A56),Federados!$A$2:$W$601,COLUMN(),FALSE)=0,"",VLOOKUP(VALUE($A56),Federados!$A$2:$W$601,COLUMN(),FALSE))</f>
        <v>#N/A</v>
      </c>
      <c r="E56" s="57" t="e">
        <f>IF(VLOOKUP(VALUE($A56),Federados!$A$2:$W$601,COLUMN(),FALSE)=0,"",VLOOKUP(VALUE($A56),Federados!$A$2:$W$601,COLUMN(),FALSE))</f>
        <v>#N/A</v>
      </c>
      <c r="F56" s="57" t="e">
        <f>IF(VLOOKUP(VALUE($A56),Federados!$A$2:$W$601,COLUMN(),FALSE)=0,"",VLOOKUP(VALUE($A56),Federados!$A$2:$W$601,COLUMN(),FALSE))</f>
        <v>#N/A</v>
      </c>
      <c r="G56" s="57" t="e">
        <f>IF(VLOOKUP(VALUE($A56),Federados!$A$2:$W$601,COLUMN(),FALSE)=0,"",VLOOKUP(VALUE($A56),Federados!$A$2:$W$601,COLUMN(),FALSE))</f>
        <v>#N/A</v>
      </c>
      <c r="H56" s="57" t="e">
        <f>IF(VLOOKUP(VALUE($A56),Federados!$A$2:$W$601,COLUMN(),FALSE)=0,"",VLOOKUP(VALUE($A56),Federados!$A$2:$W$601,COLUMN(),FALSE))</f>
        <v>#N/A</v>
      </c>
      <c r="I56" s="57" t="e">
        <f>IF(VLOOKUP(VALUE($A56),Federados!$A$2:$W$601,COLUMN(),FALSE)=0,"",VLOOKUP(VALUE($A56),Federados!$A$2:$W$601,COLUMN(),FALSE))</f>
        <v>#N/A</v>
      </c>
      <c r="J56" s="57" t="e">
        <f>IF(VLOOKUP(VALUE($A56),Federados!$A$2:$W$601,COLUMN(),FALSE)=0,"",VLOOKUP(VALUE($A56),Federados!$A$2:$W$601,COLUMN(),FALSE))</f>
        <v>#N/A</v>
      </c>
      <c r="K56" s="57" t="e">
        <f>IF(VLOOKUP(VALUE($A56),Federados!$A$2:$W$601,COLUMN(),FALSE)=0,"",VLOOKUP(VALUE($A56),Federados!$A$2:$W$601,COLUMN(),FALSE))</f>
        <v>#N/A</v>
      </c>
      <c r="L56" s="57" t="e">
        <f>IF(VLOOKUP(VALUE($A56),Federados!$A$2:$W$601,COLUMN(),FALSE)=0,"",VLOOKUP(VALUE($A56),Federados!$A$2:$W$601,COLUMN(),FALSE))</f>
        <v>#N/A</v>
      </c>
      <c r="M56" s="57" t="e">
        <f>IF(VLOOKUP(VALUE($A56),Federados!$A$2:$W$601,COLUMN(),FALSE)=0,"",VLOOKUP(VALUE($A56),Federados!$A$2:$W$601,COLUMN(),FALSE))</f>
        <v>#N/A</v>
      </c>
      <c r="N56" s="57" t="e">
        <f>IF(VLOOKUP(VALUE($A56),Federados!$A$2:$W$601,COLUMN(),FALSE)=0,"",VLOOKUP(VALUE($A56),Federados!$A$2:$W$601,COLUMN(),FALSE))</f>
        <v>#N/A</v>
      </c>
      <c r="O56" s="57" t="e">
        <f>IF(VLOOKUP(VALUE($A56),Federados!$A$2:$W$601,COLUMN(),FALSE)=0,"",VLOOKUP(VALUE($A56),Federados!$A$2:$W$601,COLUMN(),FALSE))</f>
        <v>#N/A</v>
      </c>
      <c r="P56" s="57" t="e">
        <f>IF(VLOOKUP(VALUE($A56),Federados!$A$2:$W$601,COLUMN(),FALSE)=0,"",VLOOKUP(VALUE($A56),Federados!$A$2:$W$601,COLUMN(),FALSE))</f>
        <v>#N/A</v>
      </c>
      <c r="Q56" s="63" t="e">
        <f>IF(VLOOKUP(VALUE($A56),Federados!$A$2:$W$601,COLUMN(),FALSE)=0,"",VLOOKUP(VALUE($A56),Federados!$A$2:$W$601,COLUMN(),FALSE))</f>
        <v>#N/A</v>
      </c>
      <c r="R56" s="63" t="e">
        <f>IF(VLOOKUP(VALUE($A56),Federados!$A$2:$W$601,COLUMN(),FALSE)=0,"",VLOOKUP(VALUE($A56),Federados!$A$2:$W$601,COLUMN(),FALSE))</f>
        <v>#N/A</v>
      </c>
      <c r="S56" s="57" t="e">
        <f>IF(VLOOKUP(VALUE($A56),Federados!$A$2:$W$601,COLUMN(),FALSE)=0,"",VLOOKUP(VALUE($A56),Federados!$A$2:$W$601,COLUMN(),FALSE))</f>
        <v>#N/A</v>
      </c>
      <c r="T56" s="57" t="e">
        <f>IF(VLOOKUP(VALUE($A56),Federados!$A$2:$W$601,COLUMN(),FALSE)=0,"",VLOOKUP(VALUE($A56),Federados!$A$2:$W$601,COLUMN(),FALSE))</f>
        <v>#N/A</v>
      </c>
      <c r="U56" s="57" t="e">
        <f>IF(VLOOKUP(VALUE($A56),Federados!$A$2:$W$601,COLUMN(),FALSE)=0,"",VLOOKUP(VALUE($A56),Federados!$A$2:$W$601,COLUMN(),FALSE))</f>
        <v>#N/A</v>
      </c>
      <c r="V56" s="57" t="e">
        <f>IF(VLOOKUP(VALUE($A56),Federados!$A$2:$W$601,COLUMN(),FALSE)=0,"",VLOOKUP(VALUE($A56),Federados!$A$2:$W$601,COLUMN(),FALSE))</f>
        <v>#N/A</v>
      </c>
      <c r="W56" s="57" t="e">
        <f>IF(VLOOKUP(VALUE($A56),Federados!$A$2:$W$601,COLUMN(),FALSE)=0,"",VLOOKUP(VALUE($A56),Federados!$A$2:$W$601,COLUMN(),FALSE))</f>
        <v>#N/A</v>
      </c>
      <c r="X56" s="57">
        <f ca="1">IF(A56&lt;&gt;0,IF(ODD(ROW())=ROW(),Duplas!G33,INDIRECT(ADDRESS(ROW()-1,24,1,1,))),"")</f>
      </c>
      <c r="Y56" s="57">
        <f>IF($A56&lt;&gt;0,Duplas!H33,"")</f>
      </c>
      <c r="Z56" s="57">
        <f ca="1" t="shared" si="0"/>
      </c>
    </row>
    <row r="57" spans="1:26" ht="12.75">
      <c r="A57" s="58">
        <f>Duplas!B34</f>
        <v>0</v>
      </c>
      <c r="B57" s="57" t="e">
        <f>VLOOKUP(VALUE($A57),Federados!$A$2:$W$601,COLUMN(),FALSE)</f>
        <v>#N/A</v>
      </c>
      <c r="C57" s="57" t="e">
        <f>IF(VLOOKUP(VALUE($A57),Federados!$A$2:$W$601,COLUMN(),FALSE)=0,"",VLOOKUP(VALUE($A57),Federados!$A$2:$W$601,COLUMN(),FALSE))</f>
        <v>#N/A</v>
      </c>
      <c r="D57" s="57" t="e">
        <f>IF(VLOOKUP(VALUE($A57),Federados!$A$2:$W$601,COLUMN(),FALSE)=0,"",VLOOKUP(VALUE($A57),Federados!$A$2:$W$601,COLUMN(),FALSE))</f>
        <v>#N/A</v>
      </c>
      <c r="E57" s="57" t="e">
        <f>IF(VLOOKUP(VALUE($A57),Federados!$A$2:$W$601,COLUMN(),FALSE)=0,"",VLOOKUP(VALUE($A57),Federados!$A$2:$W$601,COLUMN(),FALSE))</f>
        <v>#N/A</v>
      </c>
      <c r="F57" s="57" t="e">
        <f>IF(VLOOKUP(VALUE($A57),Federados!$A$2:$W$601,COLUMN(),FALSE)=0,"",VLOOKUP(VALUE($A57),Federados!$A$2:$W$601,COLUMN(),FALSE))</f>
        <v>#N/A</v>
      </c>
      <c r="G57" s="57" t="e">
        <f>IF(VLOOKUP(VALUE($A57),Federados!$A$2:$W$601,COLUMN(),FALSE)=0,"",VLOOKUP(VALUE($A57),Federados!$A$2:$W$601,COLUMN(),FALSE))</f>
        <v>#N/A</v>
      </c>
      <c r="H57" s="57" t="e">
        <f>IF(VLOOKUP(VALUE($A57),Federados!$A$2:$W$601,COLUMN(),FALSE)=0,"",VLOOKUP(VALUE($A57),Federados!$A$2:$W$601,COLUMN(),FALSE))</f>
        <v>#N/A</v>
      </c>
      <c r="I57" s="57" t="e">
        <f>IF(VLOOKUP(VALUE($A57),Federados!$A$2:$W$601,COLUMN(),FALSE)=0,"",VLOOKUP(VALUE($A57),Federados!$A$2:$W$601,COLUMN(),FALSE))</f>
        <v>#N/A</v>
      </c>
      <c r="J57" s="57" t="e">
        <f>IF(VLOOKUP(VALUE($A57),Federados!$A$2:$W$601,COLUMN(),FALSE)=0,"",VLOOKUP(VALUE($A57),Federados!$A$2:$W$601,COLUMN(),FALSE))</f>
        <v>#N/A</v>
      </c>
      <c r="K57" s="57" t="e">
        <f>IF(VLOOKUP(VALUE($A57),Federados!$A$2:$W$601,COLUMN(),FALSE)=0,"",VLOOKUP(VALUE($A57),Federados!$A$2:$W$601,COLUMN(),FALSE))</f>
        <v>#N/A</v>
      </c>
      <c r="L57" s="57" t="e">
        <f>IF(VLOOKUP(VALUE($A57),Federados!$A$2:$W$601,COLUMN(),FALSE)=0,"",VLOOKUP(VALUE($A57),Federados!$A$2:$W$601,COLUMN(),FALSE))</f>
        <v>#N/A</v>
      </c>
      <c r="M57" s="57" t="e">
        <f>IF(VLOOKUP(VALUE($A57),Federados!$A$2:$W$601,COLUMN(),FALSE)=0,"",VLOOKUP(VALUE($A57),Federados!$A$2:$W$601,COLUMN(),FALSE))</f>
        <v>#N/A</v>
      </c>
      <c r="N57" s="57" t="e">
        <f>IF(VLOOKUP(VALUE($A57),Federados!$A$2:$W$601,COLUMN(),FALSE)=0,"",VLOOKUP(VALUE($A57),Federados!$A$2:$W$601,COLUMN(),FALSE))</f>
        <v>#N/A</v>
      </c>
      <c r="O57" s="57" t="e">
        <f>IF(VLOOKUP(VALUE($A57),Federados!$A$2:$W$601,COLUMN(),FALSE)=0,"",VLOOKUP(VALUE($A57),Federados!$A$2:$W$601,COLUMN(),FALSE))</f>
        <v>#N/A</v>
      </c>
      <c r="P57" s="57" t="e">
        <f>IF(VLOOKUP(VALUE($A57),Federados!$A$2:$W$601,COLUMN(),FALSE)=0,"",VLOOKUP(VALUE($A57),Federados!$A$2:$W$601,COLUMN(),FALSE))</f>
        <v>#N/A</v>
      </c>
      <c r="Q57" s="63" t="e">
        <f>IF(VLOOKUP(VALUE($A57),Federados!$A$2:$W$601,COLUMN(),FALSE)=0,"",VLOOKUP(VALUE($A57),Federados!$A$2:$W$601,COLUMN(),FALSE))</f>
        <v>#N/A</v>
      </c>
      <c r="R57" s="63" t="e">
        <f>IF(VLOOKUP(VALUE($A57),Federados!$A$2:$W$601,COLUMN(),FALSE)=0,"",VLOOKUP(VALUE($A57),Federados!$A$2:$W$601,COLUMN(),FALSE))</f>
        <v>#N/A</v>
      </c>
      <c r="S57" s="57" t="e">
        <f>IF(VLOOKUP(VALUE($A57),Federados!$A$2:$W$601,COLUMN(),FALSE)=0,"",VLOOKUP(VALUE($A57),Federados!$A$2:$W$601,COLUMN(),FALSE))</f>
        <v>#N/A</v>
      </c>
      <c r="T57" s="57" t="e">
        <f>IF(VLOOKUP(VALUE($A57),Federados!$A$2:$W$601,COLUMN(),FALSE)=0,"",VLOOKUP(VALUE($A57),Federados!$A$2:$W$601,COLUMN(),FALSE))</f>
        <v>#N/A</v>
      </c>
      <c r="U57" s="57" t="e">
        <f>IF(VLOOKUP(VALUE($A57),Federados!$A$2:$W$601,COLUMN(),FALSE)=0,"",VLOOKUP(VALUE($A57),Federados!$A$2:$W$601,COLUMN(),FALSE))</f>
        <v>#N/A</v>
      </c>
      <c r="V57" s="57" t="e">
        <f>IF(VLOOKUP(VALUE($A57),Federados!$A$2:$W$601,COLUMN(),FALSE)=0,"",VLOOKUP(VALUE($A57),Federados!$A$2:$W$601,COLUMN(),FALSE))</f>
        <v>#N/A</v>
      </c>
      <c r="W57" s="57" t="e">
        <f>IF(VLOOKUP(VALUE($A57),Federados!$A$2:$W$601,COLUMN(),FALSE)=0,"",VLOOKUP(VALUE($A57),Federados!$A$2:$W$601,COLUMN(),FALSE))</f>
        <v>#N/A</v>
      </c>
      <c r="X57" s="57">
        <f ca="1">IF(A57&lt;&gt;0,IF(ODD(ROW())=ROW(),Duplas!G34,INDIRECT(ADDRESS(ROW()-1,24,1,1,))),"")</f>
      </c>
      <c r="Y57" s="57">
        <f>IF($A57&lt;&gt;0,Duplas!H34,"")</f>
      </c>
      <c r="Z57" s="57">
        <f ca="1" t="shared" si="0"/>
      </c>
    </row>
    <row r="58" spans="1:26" ht="12.75">
      <c r="A58" s="58">
        <f>Duplas!B35</f>
        <v>0</v>
      </c>
      <c r="B58" s="57" t="e">
        <f>VLOOKUP(VALUE($A58),Federados!$A$2:$W$601,COLUMN(),FALSE)</f>
        <v>#N/A</v>
      </c>
      <c r="C58" s="57" t="e">
        <f>IF(VLOOKUP(VALUE($A58),Federados!$A$2:$W$601,COLUMN(),FALSE)=0,"",VLOOKUP(VALUE($A58),Federados!$A$2:$W$601,COLUMN(),FALSE))</f>
        <v>#N/A</v>
      </c>
      <c r="D58" s="57" t="e">
        <f>IF(VLOOKUP(VALUE($A58),Federados!$A$2:$W$601,COLUMN(),FALSE)=0,"",VLOOKUP(VALUE($A58),Federados!$A$2:$W$601,COLUMN(),FALSE))</f>
        <v>#N/A</v>
      </c>
      <c r="E58" s="57" t="e">
        <f>IF(VLOOKUP(VALUE($A58),Federados!$A$2:$W$601,COLUMN(),FALSE)=0,"",VLOOKUP(VALUE($A58),Federados!$A$2:$W$601,COLUMN(),FALSE))</f>
        <v>#N/A</v>
      </c>
      <c r="F58" s="57" t="e">
        <f>IF(VLOOKUP(VALUE($A58),Federados!$A$2:$W$601,COLUMN(),FALSE)=0,"",VLOOKUP(VALUE($A58),Federados!$A$2:$W$601,COLUMN(),FALSE))</f>
        <v>#N/A</v>
      </c>
      <c r="G58" s="57" t="e">
        <f>IF(VLOOKUP(VALUE($A58),Federados!$A$2:$W$601,COLUMN(),FALSE)=0,"",VLOOKUP(VALUE($A58),Federados!$A$2:$W$601,COLUMN(),FALSE))</f>
        <v>#N/A</v>
      </c>
      <c r="H58" s="57" t="e">
        <f>IF(VLOOKUP(VALUE($A58),Federados!$A$2:$W$601,COLUMN(),FALSE)=0,"",VLOOKUP(VALUE($A58),Federados!$A$2:$W$601,COLUMN(),FALSE))</f>
        <v>#N/A</v>
      </c>
      <c r="I58" s="57" t="e">
        <f>IF(VLOOKUP(VALUE($A58),Federados!$A$2:$W$601,COLUMN(),FALSE)=0,"",VLOOKUP(VALUE($A58),Federados!$A$2:$W$601,COLUMN(),FALSE))</f>
        <v>#N/A</v>
      </c>
      <c r="J58" s="57" t="e">
        <f>IF(VLOOKUP(VALUE($A58),Federados!$A$2:$W$601,COLUMN(),FALSE)=0,"",VLOOKUP(VALUE($A58),Federados!$A$2:$W$601,COLUMN(),FALSE))</f>
        <v>#N/A</v>
      </c>
      <c r="K58" s="57" t="e">
        <f>IF(VLOOKUP(VALUE($A58),Federados!$A$2:$W$601,COLUMN(),FALSE)=0,"",VLOOKUP(VALUE($A58),Federados!$A$2:$W$601,COLUMN(),FALSE))</f>
        <v>#N/A</v>
      </c>
      <c r="L58" s="57" t="e">
        <f>IF(VLOOKUP(VALUE($A58),Federados!$A$2:$W$601,COLUMN(),FALSE)=0,"",VLOOKUP(VALUE($A58),Federados!$A$2:$W$601,COLUMN(),FALSE))</f>
        <v>#N/A</v>
      </c>
      <c r="M58" s="57" t="e">
        <f>IF(VLOOKUP(VALUE($A58),Federados!$A$2:$W$601,COLUMN(),FALSE)=0,"",VLOOKUP(VALUE($A58),Federados!$A$2:$W$601,COLUMN(),FALSE))</f>
        <v>#N/A</v>
      </c>
      <c r="N58" s="57" t="e">
        <f>IF(VLOOKUP(VALUE($A58),Federados!$A$2:$W$601,COLUMN(),FALSE)=0,"",VLOOKUP(VALUE($A58),Federados!$A$2:$W$601,COLUMN(),FALSE))</f>
        <v>#N/A</v>
      </c>
      <c r="O58" s="57" t="e">
        <f>IF(VLOOKUP(VALUE($A58),Federados!$A$2:$W$601,COLUMN(),FALSE)=0,"",VLOOKUP(VALUE($A58),Federados!$A$2:$W$601,COLUMN(),FALSE))</f>
        <v>#N/A</v>
      </c>
      <c r="P58" s="57" t="e">
        <f>IF(VLOOKUP(VALUE($A58),Federados!$A$2:$W$601,COLUMN(),FALSE)=0,"",VLOOKUP(VALUE($A58),Federados!$A$2:$W$601,COLUMN(),FALSE))</f>
        <v>#N/A</v>
      </c>
      <c r="Q58" s="63" t="e">
        <f>IF(VLOOKUP(VALUE($A58),Federados!$A$2:$W$601,COLUMN(),FALSE)=0,"",VLOOKUP(VALUE($A58),Federados!$A$2:$W$601,COLUMN(),FALSE))</f>
        <v>#N/A</v>
      </c>
      <c r="R58" s="63" t="e">
        <f>IF(VLOOKUP(VALUE($A58),Federados!$A$2:$W$601,COLUMN(),FALSE)=0,"",VLOOKUP(VALUE($A58),Federados!$A$2:$W$601,COLUMN(),FALSE))</f>
        <v>#N/A</v>
      </c>
      <c r="S58" s="57" t="e">
        <f>IF(VLOOKUP(VALUE($A58),Federados!$A$2:$W$601,COLUMN(),FALSE)=0,"",VLOOKUP(VALUE($A58),Federados!$A$2:$W$601,COLUMN(),FALSE))</f>
        <v>#N/A</v>
      </c>
      <c r="T58" s="57" t="e">
        <f>IF(VLOOKUP(VALUE($A58),Federados!$A$2:$W$601,COLUMN(),FALSE)=0,"",VLOOKUP(VALUE($A58),Federados!$A$2:$W$601,COLUMN(),FALSE))</f>
        <v>#N/A</v>
      </c>
      <c r="U58" s="57" t="e">
        <f>IF(VLOOKUP(VALUE($A58),Federados!$A$2:$W$601,COLUMN(),FALSE)=0,"",VLOOKUP(VALUE($A58),Federados!$A$2:$W$601,COLUMN(),FALSE))</f>
        <v>#N/A</v>
      </c>
      <c r="V58" s="57" t="e">
        <f>IF(VLOOKUP(VALUE($A58),Federados!$A$2:$W$601,COLUMN(),FALSE)=0,"",VLOOKUP(VALUE($A58),Federados!$A$2:$W$601,COLUMN(),FALSE))</f>
        <v>#N/A</v>
      </c>
      <c r="W58" s="57" t="e">
        <f>IF(VLOOKUP(VALUE($A58),Federados!$A$2:$W$601,COLUMN(),FALSE)=0,"",VLOOKUP(VALUE($A58),Federados!$A$2:$W$601,COLUMN(),FALSE))</f>
        <v>#N/A</v>
      </c>
      <c r="X58" s="57">
        <f ca="1">IF(A58&lt;&gt;0,IF(ODD(ROW())=ROW(),Duplas!G35,INDIRECT(ADDRESS(ROW()-1,24,1,1,))),"")</f>
      </c>
      <c r="Y58" s="57">
        <f>IF($A58&lt;&gt;0,Duplas!H35,"")</f>
      </c>
      <c r="Z58" s="57">
        <f ca="1" t="shared" si="0"/>
      </c>
    </row>
    <row r="59" spans="1:26" ht="12.75">
      <c r="A59" s="58">
        <f>Duplas!B36</f>
        <v>0</v>
      </c>
      <c r="B59" s="57" t="e">
        <f>VLOOKUP(VALUE($A59),Federados!$A$2:$W$601,COLUMN(),FALSE)</f>
        <v>#N/A</v>
      </c>
      <c r="C59" s="57" t="e">
        <f>IF(VLOOKUP(VALUE($A59),Federados!$A$2:$W$601,COLUMN(),FALSE)=0,"",VLOOKUP(VALUE($A59),Federados!$A$2:$W$601,COLUMN(),FALSE))</f>
        <v>#N/A</v>
      </c>
      <c r="D59" s="57" t="e">
        <f>IF(VLOOKUP(VALUE($A59),Federados!$A$2:$W$601,COLUMN(),FALSE)=0,"",VLOOKUP(VALUE($A59),Federados!$A$2:$W$601,COLUMN(),FALSE))</f>
        <v>#N/A</v>
      </c>
      <c r="E59" s="57" t="e">
        <f>IF(VLOOKUP(VALUE($A59),Federados!$A$2:$W$601,COLUMN(),FALSE)=0,"",VLOOKUP(VALUE($A59),Federados!$A$2:$W$601,COLUMN(),FALSE))</f>
        <v>#N/A</v>
      </c>
      <c r="F59" s="57" t="e">
        <f>IF(VLOOKUP(VALUE($A59),Federados!$A$2:$W$601,COLUMN(),FALSE)=0,"",VLOOKUP(VALUE($A59),Federados!$A$2:$W$601,COLUMN(),FALSE))</f>
        <v>#N/A</v>
      </c>
      <c r="G59" s="57" t="e">
        <f>IF(VLOOKUP(VALUE($A59),Federados!$A$2:$W$601,COLUMN(),FALSE)=0,"",VLOOKUP(VALUE($A59),Federados!$A$2:$W$601,COLUMN(),FALSE))</f>
        <v>#N/A</v>
      </c>
      <c r="H59" s="57" t="e">
        <f>IF(VLOOKUP(VALUE($A59),Federados!$A$2:$W$601,COLUMN(),FALSE)=0,"",VLOOKUP(VALUE($A59),Federados!$A$2:$W$601,COLUMN(),FALSE))</f>
        <v>#N/A</v>
      </c>
      <c r="I59" s="57" t="e">
        <f>IF(VLOOKUP(VALUE($A59),Federados!$A$2:$W$601,COLUMN(),FALSE)=0,"",VLOOKUP(VALUE($A59),Federados!$A$2:$W$601,COLUMN(),FALSE))</f>
        <v>#N/A</v>
      </c>
      <c r="J59" s="57" t="e">
        <f>IF(VLOOKUP(VALUE($A59),Federados!$A$2:$W$601,COLUMN(),FALSE)=0,"",VLOOKUP(VALUE($A59),Federados!$A$2:$W$601,COLUMN(),FALSE))</f>
        <v>#N/A</v>
      </c>
      <c r="K59" s="57" t="e">
        <f>IF(VLOOKUP(VALUE($A59),Federados!$A$2:$W$601,COLUMN(),FALSE)=0,"",VLOOKUP(VALUE($A59),Federados!$A$2:$W$601,COLUMN(),FALSE))</f>
        <v>#N/A</v>
      </c>
      <c r="L59" s="57" t="e">
        <f>IF(VLOOKUP(VALUE($A59),Federados!$A$2:$W$601,COLUMN(),FALSE)=0,"",VLOOKUP(VALUE($A59),Federados!$A$2:$W$601,COLUMN(),FALSE))</f>
        <v>#N/A</v>
      </c>
      <c r="M59" s="57" t="e">
        <f>IF(VLOOKUP(VALUE($A59),Federados!$A$2:$W$601,COLUMN(),FALSE)=0,"",VLOOKUP(VALUE($A59),Federados!$A$2:$W$601,COLUMN(),FALSE))</f>
        <v>#N/A</v>
      </c>
      <c r="N59" s="57" t="e">
        <f>IF(VLOOKUP(VALUE($A59),Federados!$A$2:$W$601,COLUMN(),FALSE)=0,"",VLOOKUP(VALUE($A59),Federados!$A$2:$W$601,COLUMN(),FALSE))</f>
        <v>#N/A</v>
      </c>
      <c r="O59" s="57" t="e">
        <f>IF(VLOOKUP(VALUE($A59),Federados!$A$2:$W$601,COLUMN(),FALSE)=0,"",VLOOKUP(VALUE($A59),Federados!$A$2:$W$601,COLUMN(),FALSE))</f>
        <v>#N/A</v>
      </c>
      <c r="P59" s="57" t="e">
        <f>IF(VLOOKUP(VALUE($A59),Federados!$A$2:$W$601,COLUMN(),FALSE)=0,"",VLOOKUP(VALUE($A59),Federados!$A$2:$W$601,COLUMN(),FALSE))</f>
        <v>#N/A</v>
      </c>
      <c r="Q59" s="63" t="e">
        <f>IF(VLOOKUP(VALUE($A59),Federados!$A$2:$W$601,COLUMN(),FALSE)=0,"",VLOOKUP(VALUE($A59),Federados!$A$2:$W$601,COLUMN(),FALSE))</f>
        <v>#N/A</v>
      </c>
      <c r="R59" s="63" t="e">
        <f>IF(VLOOKUP(VALUE($A59),Federados!$A$2:$W$601,COLUMN(),FALSE)=0,"",VLOOKUP(VALUE($A59),Federados!$A$2:$W$601,COLUMN(),FALSE))</f>
        <v>#N/A</v>
      </c>
      <c r="S59" s="57" t="e">
        <f>IF(VLOOKUP(VALUE($A59),Federados!$A$2:$W$601,COLUMN(),FALSE)=0,"",VLOOKUP(VALUE($A59),Federados!$A$2:$W$601,COLUMN(),FALSE))</f>
        <v>#N/A</v>
      </c>
      <c r="T59" s="57" t="e">
        <f>IF(VLOOKUP(VALUE($A59),Federados!$A$2:$W$601,COLUMN(),FALSE)=0,"",VLOOKUP(VALUE($A59),Federados!$A$2:$W$601,COLUMN(),FALSE))</f>
        <v>#N/A</v>
      </c>
      <c r="U59" s="57" t="e">
        <f>IF(VLOOKUP(VALUE($A59),Federados!$A$2:$W$601,COLUMN(),FALSE)=0,"",VLOOKUP(VALUE($A59),Federados!$A$2:$W$601,COLUMN(),FALSE))</f>
        <v>#N/A</v>
      </c>
      <c r="V59" s="57" t="e">
        <f>IF(VLOOKUP(VALUE($A59),Federados!$A$2:$W$601,COLUMN(),FALSE)=0,"",VLOOKUP(VALUE($A59),Federados!$A$2:$W$601,COLUMN(),FALSE))</f>
        <v>#N/A</v>
      </c>
      <c r="W59" s="57" t="e">
        <f>IF(VLOOKUP(VALUE($A59),Federados!$A$2:$W$601,COLUMN(),FALSE)=0,"",VLOOKUP(VALUE($A59),Federados!$A$2:$W$601,COLUMN(),FALSE))</f>
        <v>#N/A</v>
      </c>
      <c r="X59" s="57">
        <f ca="1">IF(A59&lt;&gt;0,IF(ODD(ROW())=ROW(),Duplas!G36,INDIRECT(ADDRESS(ROW()-1,24,1,1,))),"")</f>
      </c>
      <c r="Y59" s="57">
        <f>IF($A59&lt;&gt;0,Duplas!H36,"")</f>
      </c>
      <c r="Z59" s="57">
        <f ca="1" t="shared" si="0"/>
      </c>
    </row>
    <row r="60" spans="1:26" ht="12.75">
      <c r="A60" s="58">
        <f>Duplas!B37</f>
        <v>0</v>
      </c>
      <c r="B60" s="57" t="e">
        <f>VLOOKUP(VALUE($A60),Federados!$A$2:$W$601,COLUMN(),FALSE)</f>
        <v>#N/A</v>
      </c>
      <c r="C60" s="57" t="e">
        <f>IF(VLOOKUP(VALUE($A60),Federados!$A$2:$W$601,COLUMN(),FALSE)=0,"",VLOOKUP(VALUE($A60),Federados!$A$2:$W$601,COLUMN(),FALSE))</f>
        <v>#N/A</v>
      </c>
      <c r="D60" s="57" t="e">
        <f>IF(VLOOKUP(VALUE($A60),Federados!$A$2:$W$601,COLUMN(),FALSE)=0,"",VLOOKUP(VALUE($A60),Federados!$A$2:$W$601,COLUMN(),FALSE))</f>
        <v>#N/A</v>
      </c>
      <c r="E60" s="57" t="e">
        <f>IF(VLOOKUP(VALUE($A60),Federados!$A$2:$W$601,COLUMN(),FALSE)=0,"",VLOOKUP(VALUE($A60),Federados!$A$2:$W$601,COLUMN(),FALSE))</f>
        <v>#N/A</v>
      </c>
      <c r="F60" s="57" t="e">
        <f>IF(VLOOKUP(VALUE($A60),Federados!$A$2:$W$601,COLUMN(),FALSE)=0,"",VLOOKUP(VALUE($A60),Federados!$A$2:$W$601,COLUMN(),FALSE))</f>
        <v>#N/A</v>
      </c>
      <c r="G60" s="57" t="e">
        <f>IF(VLOOKUP(VALUE($A60),Federados!$A$2:$W$601,COLUMN(),FALSE)=0,"",VLOOKUP(VALUE($A60),Federados!$A$2:$W$601,COLUMN(),FALSE))</f>
        <v>#N/A</v>
      </c>
      <c r="H60" s="57" t="e">
        <f>IF(VLOOKUP(VALUE($A60),Federados!$A$2:$W$601,COLUMN(),FALSE)=0,"",VLOOKUP(VALUE($A60),Federados!$A$2:$W$601,COLUMN(),FALSE))</f>
        <v>#N/A</v>
      </c>
      <c r="I60" s="57" t="e">
        <f>IF(VLOOKUP(VALUE($A60),Federados!$A$2:$W$601,COLUMN(),FALSE)=0,"",VLOOKUP(VALUE($A60),Federados!$A$2:$W$601,COLUMN(),FALSE))</f>
        <v>#N/A</v>
      </c>
      <c r="J60" s="57" t="e">
        <f>IF(VLOOKUP(VALUE($A60),Federados!$A$2:$W$601,COLUMN(),FALSE)=0,"",VLOOKUP(VALUE($A60),Federados!$A$2:$W$601,COLUMN(),FALSE))</f>
        <v>#N/A</v>
      </c>
      <c r="K60" s="57" t="e">
        <f>IF(VLOOKUP(VALUE($A60),Federados!$A$2:$W$601,COLUMN(),FALSE)=0,"",VLOOKUP(VALUE($A60),Federados!$A$2:$W$601,COLUMN(),FALSE))</f>
        <v>#N/A</v>
      </c>
      <c r="L60" s="57" t="e">
        <f>IF(VLOOKUP(VALUE($A60),Federados!$A$2:$W$601,COLUMN(),FALSE)=0,"",VLOOKUP(VALUE($A60),Federados!$A$2:$W$601,COLUMN(),FALSE))</f>
        <v>#N/A</v>
      </c>
      <c r="M60" s="57" t="e">
        <f>IF(VLOOKUP(VALUE($A60),Federados!$A$2:$W$601,COLUMN(),FALSE)=0,"",VLOOKUP(VALUE($A60),Federados!$A$2:$W$601,COLUMN(),FALSE))</f>
        <v>#N/A</v>
      </c>
      <c r="N60" s="57" t="e">
        <f>IF(VLOOKUP(VALUE($A60),Federados!$A$2:$W$601,COLUMN(),FALSE)=0,"",VLOOKUP(VALUE($A60),Federados!$A$2:$W$601,COLUMN(),FALSE))</f>
        <v>#N/A</v>
      </c>
      <c r="O60" s="57" t="e">
        <f>IF(VLOOKUP(VALUE($A60),Federados!$A$2:$W$601,COLUMN(),FALSE)=0,"",VLOOKUP(VALUE($A60),Federados!$A$2:$W$601,COLUMN(),FALSE))</f>
        <v>#N/A</v>
      </c>
      <c r="P60" s="57" t="e">
        <f>IF(VLOOKUP(VALUE($A60),Federados!$A$2:$W$601,COLUMN(),FALSE)=0,"",VLOOKUP(VALUE($A60),Federados!$A$2:$W$601,COLUMN(),FALSE))</f>
        <v>#N/A</v>
      </c>
      <c r="Q60" s="63" t="e">
        <f>IF(VLOOKUP(VALUE($A60),Federados!$A$2:$W$601,COLUMN(),FALSE)=0,"",VLOOKUP(VALUE($A60),Federados!$A$2:$W$601,COLUMN(),FALSE))</f>
        <v>#N/A</v>
      </c>
      <c r="R60" s="63" t="e">
        <f>IF(VLOOKUP(VALUE($A60),Federados!$A$2:$W$601,COLUMN(),FALSE)=0,"",VLOOKUP(VALUE($A60),Federados!$A$2:$W$601,COLUMN(),FALSE))</f>
        <v>#N/A</v>
      </c>
      <c r="S60" s="57" t="e">
        <f>IF(VLOOKUP(VALUE($A60),Federados!$A$2:$W$601,COLUMN(),FALSE)=0,"",VLOOKUP(VALUE($A60),Federados!$A$2:$W$601,COLUMN(),FALSE))</f>
        <v>#N/A</v>
      </c>
      <c r="T60" s="57" t="e">
        <f>IF(VLOOKUP(VALUE($A60),Federados!$A$2:$W$601,COLUMN(),FALSE)=0,"",VLOOKUP(VALUE($A60),Federados!$A$2:$W$601,COLUMN(),FALSE))</f>
        <v>#N/A</v>
      </c>
      <c r="U60" s="57" t="e">
        <f>IF(VLOOKUP(VALUE($A60),Federados!$A$2:$W$601,COLUMN(),FALSE)=0,"",VLOOKUP(VALUE($A60),Federados!$A$2:$W$601,COLUMN(),FALSE))</f>
        <v>#N/A</v>
      </c>
      <c r="V60" s="57" t="e">
        <f>IF(VLOOKUP(VALUE($A60),Federados!$A$2:$W$601,COLUMN(),FALSE)=0,"",VLOOKUP(VALUE($A60),Federados!$A$2:$W$601,COLUMN(),FALSE))</f>
        <v>#N/A</v>
      </c>
      <c r="W60" s="57" t="e">
        <f>IF(VLOOKUP(VALUE($A60),Federados!$A$2:$W$601,COLUMN(),FALSE)=0,"",VLOOKUP(VALUE($A60),Federados!$A$2:$W$601,COLUMN(),FALSE))</f>
        <v>#N/A</v>
      </c>
      <c r="X60" s="57">
        <f ca="1">IF(A60&lt;&gt;0,IF(ODD(ROW())=ROW(),Duplas!G37,INDIRECT(ADDRESS(ROW()-1,24,1,1,))),"")</f>
      </c>
      <c r="Y60" s="57">
        <f>IF($A60&lt;&gt;0,Duplas!H37,"")</f>
      </c>
      <c r="Z60" s="57">
        <f ca="1" t="shared" si="0"/>
      </c>
    </row>
    <row r="61" spans="1:26" ht="12.75">
      <c r="A61" s="58">
        <f>Duplas!B38</f>
        <v>0</v>
      </c>
      <c r="B61" s="57" t="e">
        <f>VLOOKUP(VALUE($A61),Federados!$A$2:$W$601,COLUMN(),FALSE)</f>
        <v>#N/A</v>
      </c>
      <c r="C61" s="57" t="e">
        <f>IF(VLOOKUP(VALUE($A61),Federados!$A$2:$W$601,COLUMN(),FALSE)=0,"",VLOOKUP(VALUE($A61),Federados!$A$2:$W$601,COLUMN(),FALSE))</f>
        <v>#N/A</v>
      </c>
      <c r="D61" s="57" t="e">
        <f>IF(VLOOKUP(VALUE($A61),Federados!$A$2:$W$601,COLUMN(),FALSE)=0,"",VLOOKUP(VALUE($A61),Federados!$A$2:$W$601,COLUMN(),FALSE))</f>
        <v>#N/A</v>
      </c>
      <c r="E61" s="57" t="e">
        <f>IF(VLOOKUP(VALUE($A61),Federados!$A$2:$W$601,COLUMN(),FALSE)=0,"",VLOOKUP(VALUE($A61),Federados!$A$2:$W$601,COLUMN(),FALSE))</f>
        <v>#N/A</v>
      </c>
      <c r="F61" s="57" t="e">
        <f>IF(VLOOKUP(VALUE($A61),Federados!$A$2:$W$601,COLUMN(),FALSE)=0,"",VLOOKUP(VALUE($A61),Federados!$A$2:$W$601,COLUMN(),FALSE))</f>
        <v>#N/A</v>
      </c>
      <c r="G61" s="57" t="e">
        <f>IF(VLOOKUP(VALUE($A61),Federados!$A$2:$W$601,COLUMN(),FALSE)=0,"",VLOOKUP(VALUE($A61),Federados!$A$2:$W$601,COLUMN(),FALSE))</f>
        <v>#N/A</v>
      </c>
      <c r="H61" s="57" t="e">
        <f>IF(VLOOKUP(VALUE($A61),Federados!$A$2:$W$601,COLUMN(),FALSE)=0,"",VLOOKUP(VALUE($A61),Federados!$A$2:$W$601,COLUMN(),FALSE))</f>
        <v>#N/A</v>
      </c>
      <c r="I61" s="57" t="e">
        <f>IF(VLOOKUP(VALUE($A61),Federados!$A$2:$W$601,COLUMN(),FALSE)=0,"",VLOOKUP(VALUE($A61),Federados!$A$2:$W$601,COLUMN(),FALSE))</f>
        <v>#N/A</v>
      </c>
      <c r="J61" s="57" t="e">
        <f>IF(VLOOKUP(VALUE($A61),Federados!$A$2:$W$601,COLUMN(),FALSE)=0,"",VLOOKUP(VALUE($A61),Federados!$A$2:$W$601,COLUMN(),FALSE))</f>
        <v>#N/A</v>
      </c>
      <c r="K61" s="57" t="e">
        <f>IF(VLOOKUP(VALUE($A61),Federados!$A$2:$W$601,COLUMN(),FALSE)=0,"",VLOOKUP(VALUE($A61),Federados!$A$2:$W$601,COLUMN(),FALSE))</f>
        <v>#N/A</v>
      </c>
      <c r="L61" s="57" t="e">
        <f>IF(VLOOKUP(VALUE($A61),Federados!$A$2:$W$601,COLUMN(),FALSE)=0,"",VLOOKUP(VALUE($A61),Federados!$A$2:$W$601,COLUMN(),FALSE))</f>
        <v>#N/A</v>
      </c>
      <c r="M61" s="57" t="e">
        <f>IF(VLOOKUP(VALUE($A61),Federados!$A$2:$W$601,COLUMN(),FALSE)=0,"",VLOOKUP(VALUE($A61),Federados!$A$2:$W$601,COLUMN(),FALSE))</f>
        <v>#N/A</v>
      </c>
      <c r="N61" s="57" t="e">
        <f>IF(VLOOKUP(VALUE($A61),Federados!$A$2:$W$601,COLUMN(),FALSE)=0,"",VLOOKUP(VALUE($A61),Federados!$A$2:$W$601,COLUMN(),FALSE))</f>
        <v>#N/A</v>
      </c>
      <c r="O61" s="57" t="e">
        <f>IF(VLOOKUP(VALUE($A61),Federados!$A$2:$W$601,COLUMN(),FALSE)=0,"",VLOOKUP(VALUE($A61),Federados!$A$2:$W$601,COLUMN(),FALSE))</f>
        <v>#N/A</v>
      </c>
      <c r="P61" s="57" t="e">
        <f>IF(VLOOKUP(VALUE($A61),Federados!$A$2:$W$601,COLUMN(),FALSE)=0,"",VLOOKUP(VALUE($A61),Federados!$A$2:$W$601,COLUMN(),FALSE))</f>
        <v>#N/A</v>
      </c>
      <c r="Q61" s="63" t="e">
        <f>IF(VLOOKUP(VALUE($A61),Federados!$A$2:$W$601,COLUMN(),FALSE)=0,"",VLOOKUP(VALUE($A61),Federados!$A$2:$W$601,COLUMN(),FALSE))</f>
        <v>#N/A</v>
      </c>
      <c r="R61" s="63" t="e">
        <f>IF(VLOOKUP(VALUE($A61),Federados!$A$2:$W$601,COLUMN(),FALSE)=0,"",VLOOKUP(VALUE($A61),Federados!$A$2:$W$601,COLUMN(),FALSE))</f>
        <v>#N/A</v>
      </c>
      <c r="S61" s="57" t="e">
        <f>IF(VLOOKUP(VALUE($A61),Federados!$A$2:$W$601,COLUMN(),FALSE)=0,"",VLOOKUP(VALUE($A61),Federados!$A$2:$W$601,COLUMN(),FALSE))</f>
        <v>#N/A</v>
      </c>
      <c r="T61" s="57" t="e">
        <f>IF(VLOOKUP(VALUE($A61),Federados!$A$2:$W$601,COLUMN(),FALSE)=0,"",VLOOKUP(VALUE($A61),Federados!$A$2:$W$601,COLUMN(),FALSE))</f>
        <v>#N/A</v>
      </c>
      <c r="U61" s="57" t="e">
        <f>IF(VLOOKUP(VALUE($A61),Federados!$A$2:$W$601,COLUMN(),FALSE)=0,"",VLOOKUP(VALUE($A61),Federados!$A$2:$W$601,COLUMN(),FALSE))</f>
        <v>#N/A</v>
      </c>
      <c r="V61" s="57" t="e">
        <f>IF(VLOOKUP(VALUE($A61),Federados!$A$2:$W$601,COLUMN(),FALSE)=0,"",VLOOKUP(VALUE($A61),Federados!$A$2:$W$601,COLUMN(),FALSE))</f>
        <v>#N/A</v>
      </c>
      <c r="W61" s="57" t="e">
        <f>IF(VLOOKUP(VALUE($A61),Federados!$A$2:$W$601,COLUMN(),FALSE)=0,"",VLOOKUP(VALUE($A61),Federados!$A$2:$W$601,COLUMN(),FALSE))</f>
        <v>#N/A</v>
      </c>
      <c r="X61" s="57">
        <f ca="1">IF(A61&lt;&gt;0,IF(ODD(ROW())=ROW(),Duplas!G38,INDIRECT(ADDRESS(ROW()-1,24,1,1,))),"")</f>
      </c>
      <c r="Y61" s="57">
        <f>IF($A61&lt;&gt;0,Duplas!H38,"")</f>
      </c>
      <c r="Z61" s="57">
        <f ca="1" t="shared" si="0"/>
      </c>
    </row>
    <row r="62" spans="1:26" ht="12.75">
      <c r="A62" s="58">
        <f>Duplas!B39</f>
        <v>0</v>
      </c>
      <c r="B62" s="57" t="e">
        <f>VLOOKUP(VALUE($A62),Federados!$A$2:$W$601,COLUMN(),FALSE)</f>
        <v>#N/A</v>
      </c>
      <c r="C62" s="57" t="e">
        <f>IF(VLOOKUP(VALUE($A62),Federados!$A$2:$W$601,COLUMN(),FALSE)=0,"",VLOOKUP(VALUE($A62),Federados!$A$2:$W$601,COLUMN(),FALSE))</f>
        <v>#N/A</v>
      </c>
      <c r="D62" s="57" t="e">
        <f>IF(VLOOKUP(VALUE($A62),Federados!$A$2:$W$601,COLUMN(),FALSE)=0,"",VLOOKUP(VALUE($A62),Federados!$A$2:$W$601,COLUMN(),FALSE))</f>
        <v>#N/A</v>
      </c>
      <c r="E62" s="57" t="e">
        <f>IF(VLOOKUP(VALUE($A62),Federados!$A$2:$W$601,COLUMN(),FALSE)=0,"",VLOOKUP(VALUE($A62),Federados!$A$2:$W$601,COLUMN(),FALSE))</f>
        <v>#N/A</v>
      </c>
      <c r="F62" s="57" t="e">
        <f>IF(VLOOKUP(VALUE($A62),Federados!$A$2:$W$601,COLUMN(),FALSE)=0,"",VLOOKUP(VALUE($A62),Federados!$A$2:$W$601,COLUMN(),FALSE))</f>
        <v>#N/A</v>
      </c>
      <c r="G62" s="57" t="e">
        <f>IF(VLOOKUP(VALUE($A62),Federados!$A$2:$W$601,COLUMN(),FALSE)=0,"",VLOOKUP(VALUE($A62),Federados!$A$2:$W$601,COLUMN(),FALSE))</f>
        <v>#N/A</v>
      </c>
      <c r="H62" s="57" t="e">
        <f>IF(VLOOKUP(VALUE($A62),Federados!$A$2:$W$601,COLUMN(),FALSE)=0,"",VLOOKUP(VALUE($A62),Federados!$A$2:$W$601,COLUMN(),FALSE))</f>
        <v>#N/A</v>
      </c>
      <c r="I62" s="57" t="e">
        <f>IF(VLOOKUP(VALUE($A62),Federados!$A$2:$W$601,COLUMN(),FALSE)=0,"",VLOOKUP(VALUE($A62),Federados!$A$2:$W$601,COLUMN(),FALSE))</f>
        <v>#N/A</v>
      </c>
      <c r="J62" s="57" t="e">
        <f>IF(VLOOKUP(VALUE($A62),Federados!$A$2:$W$601,COLUMN(),FALSE)=0,"",VLOOKUP(VALUE($A62),Federados!$A$2:$W$601,COLUMN(),FALSE))</f>
        <v>#N/A</v>
      </c>
      <c r="K62" s="57" t="e">
        <f>IF(VLOOKUP(VALUE($A62),Federados!$A$2:$W$601,COLUMN(),FALSE)=0,"",VLOOKUP(VALUE($A62),Federados!$A$2:$W$601,COLUMN(),FALSE))</f>
        <v>#N/A</v>
      </c>
      <c r="L62" s="57" t="e">
        <f>IF(VLOOKUP(VALUE($A62),Federados!$A$2:$W$601,COLUMN(),FALSE)=0,"",VLOOKUP(VALUE($A62),Federados!$A$2:$W$601,COLUMN(),FALSE))</f>
        <v>#N/A</v>
      </c>
      <c r="M62" s="57" t="e">
        <f>IF(VLOOKUP(VALUE($A62),Federados!$A$2:$W$601,COLUMN(),FALSE)=0,"",VLOOKUP(VALUE($A62),Federados!$A$2:$W$601,COLUMN(),FALSE))</f>
        <v>#N/A</v>
      </c>
      <c r="N62" s="57" t="e">
        <f>IF(VLOOKUP(VALUE($A62),Federados!$A$2:$W$601,COLUMN(),FALSE)=0,"",VLOOKUP(VALUE($A62),Federados!$A$2:$W$601,COLUMN(),FALSE))</f>
        <v>#N/A</v>
      </c>
      <c r="O62" s="57" t="e">
        <f>IF(VLOOKUP(VALUE($A62),Federados!$A$2:$W$601,COLUMN(),FALSE)=0,"",VLOOKUP(VALUE($A62),Federados!$A$2:$W$601,COLUMN(),FALSE))</f>
        <v>#N/A</v>
      </c>
      <c r="P62" s="57" t="e">
        <f>IF(VLOOKUP(VALUE($A62),Federados!$A$2:$W$601,COLUMN(),FALSE)=0,"",VLOOKUP(VALUE($A62),Federados!$A$2:$W$601,COLUMN(),FALSE))</f>
        <v>#N/A</v>
      </c>
      <c r="Q62" s="63" t="e">
        <f>IF(VLOOKUP(VALUE($A62),Federados!$A$2:$W$601,COLUMN(),FALSE)=0,"",VLOOKUP(VALUE($A62),Federados!$A$2:$W$601,COLUMN(),FALSE))</f>
        <v>#N/A</v>
      </c>
      <c r="R62" s="63" t="e">
        <f>IF(VLOOKUP(VALUE($A62),Federados!$A$2:$W$601,COLUMN(),FALSE)=0,"",VLOOKUP(VALUE($A62),Federados!$A$2:$W$601,COLUMN(),FALSE))</f>
        <v>#N/A</v>
      </c>
      <c r="S62" s="57" t="e">
        <f>IF(VLOOKUP(VALUE($A62),Federados!$A$2:$W$601,COLUMN(),FALSE)=0,"",VLOOKUP(VALUE($A62),Federados!$A$2:$W$601,COLUMN(),FALSE))</f>
        <v>#N/A</v>
      </c>
      <c r="T62" s="57" t="e">
        <f>IF(VLOOKUP(VALUE($A62),Federados!$A$2:$W$601,COLUMN(),FALSE)=0,"",VLOOKUP(VALUE($A62),Federados!$A$2:$W$601,COLUMN(),FALSE))</f>
        <v>#N/A</v>
      </c>
      <c r="U62" s="57" t="e">
        <f>IF(VLOOKUP(VALUE($A62),Federados!$A$2:$W$601,COLUMN(),FALSE)=0,"",VLOOKUP(VALUE($A62),Federados!$A$2:$W$601,COLUMN(),FALSE))</f>
        <v>#N/A</v>
      </c>
      <c r="V62" s="57" t="e">
        <f>IF(VLOOKUP(VALUE($A62),Federados!$A$2:$W$601,COLUMN(),FALSE)=0,"",VLOOKUP(VALUE($A62),Federados!$A$2:$W$601,COLUMN(),FALSE))</f>
        <v>#N/A</v>
      </c>
      <c r="W62" s="57" t="e">
        <f>IF(VLOOKUP(VALUE($A62),Federados!$A$2:$W$601,COLUMN(),FALSE)=0,"",VLOOKUP(VALUE($A62),Federados!$A$2:$W$601,COLUMN(),FALSE))</f>
        <v>#N/A</v>
      </c>
      <c r="X62" s="57">
        <f ca="1">IF(A62&lt;&gt;0,IF(ODD(ROW())=ROW(),Duplas!G39,INDIRECT(ADDRESS(ROW()-1,24,1,1,))),"")</f>
      </c>
      <c r="Y62" s="57">
        <f>IF($A62&lt;&gt;0,Duplas!H39,"")</f>
      </c>
      <c r="Z62" s="57">
        <f ca="1" t="shared" si="0"/>
      </c>
    </row>
  </sheetData>
  <sheetProtection password="DFE9" sheet="1"/>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Santos</dc:creator>
  <cp:keywords/>
  <dc:description/>
  <cp:lastModifiedBy>PABLO</cp:lastModifiedBy>
  <cp:lastPrinted>2013-03-21T16:06:22Z</cp:lastPrinted>
  <dcterms:created xsi:type="dcterms:W3CDTF">2007-11-06T17:07:50Z</dcterms:created>
  <dcterms:modified xsi:type="dcterms:W3CDTF">2014-05-14T01:49:20Z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