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7525" windowHeight="12600"/>
  </bookViews>
  <sheets>
    <sheet name="COMPRAS-SHOPPING" sheetId="1" r:id="rId1"/>
    <sheet name="RESUMO" sheetId="2" r:id="rId2"/>
  </sheets>
  <definedNames>
    <definedName name="_xlnm._FilterDatabase" localSheetId="0" hidden="1">'COMPRAS-SHOPPING'!$A$2:$X$684</definedName>
    <definedName name="_xlnm.Print_Area" localSheetId="0">'COMPRAS-SHOPPING'!$B$1:$N$269</definedName>
    <definedName name="_xlnm.Print_Area" localSheetId="1">RESUMO!$A$1:$G$21</definedName>
  </definedNames>
  <calcPr calcId="145621"/>
</workbook>
</file>

<file path=xl/calcChain.xml><?xml version="1.0" encoding="utf-8"?>
<calcChain xmlns="http://schemas.openxmlformats.org/spreadsheetml/2006/main">
  <c r="K6" i="1" l="1"/>
  <c r="K684" i="1"/>
  <c r="K683" i="1"/>
  <c r="K682" i="1"/>
  <c r="K681" i="1"/>
  <c r="K680" i="1"/>
  <c r="K679" i="1"/>
  <c r="K678" i="1"/>
  <c r="K677" i="1"/>
  <c r="K675" i="1"/>
  <c r="K674" i="1"/>
  <c r="K672" i="1"/>
  <c r="K671" i="1"/>
  <c r="K670" i="1"/>
  <c r="K669" i="1"/>
  <c r="K668" i="1"/>
  <c r="K667" i="1"/>
  <c r="K666" i="1"/>
  <c r="K665" i="1"/>
  <c r="K664" i="1"/>
  <c r="K662" i="1"/>
  <c r="K661" i="1"/>
  <c r="K660" i="1"/>
  <c r="K659" i="1"/>
  <c r="K658" i="1"/>
  <c r="K657" i="1"/>
  <c r="K656" i="1"/>
  <c r="K655" i="1"/>
  <c r="K653" i="1"/>
  <c r="K652" i="1"/>
  <c r="K651" i="1"/>
  <c r="K650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4" i="1"/>
  <c r="K623" i="1"/>
  <c r="K622" i="1"/>
  <c r="K620" i="1"/>
  <c r="K619" i="1"/>
  <c r="K618" i="1"/>
  <c r="K617" i="1"/>
  <c r="K616" i="1"/>
  <c r="K615" i="1"/>
  <c r="K614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599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7" i="1"/>
  <c r="K576" i="1"/>
  <c r="K575" i="1"/>
  <c r="K574" i="1"/>
  <c r="K573" i="1"/>
  <c r="K572" i="1"/>
  <c r="K571" i="1"/>
  <c r="K570" i="1"/>
  <c r="K567" i="1"/>
  <c r="K566" i="1"/>
  <c r="K564" i="1"/>
  <c r="K563" i="1"/>
  <c r="K562" i="1"/>
  <c r="K561" i="1"/>
  <c r="K560" i="1"/>
  <c r="K559" i="1"/>
  <c r="K558" i="1"/>
  <c r="K557" i="1"/>
  <c r="K555" i="1"/>
  <c r="K554" i="1"/>
  <c r="K553" i="1"/>
  <c r="K551" i="1"/>
  <c r="K550" i="1"/>
  <c r="K549" i="1"/>
  <c r="K548" i="1"/>
  <c r="K546" i="1"/>
  <c r="K545" i="1"/>
  <c r="K544" i="1"/>
  <c r="K542" i="1"/>
  <c r="K541" i="1"/>
  <c r="K540" i="1"/>
  <c r="K539" i="1"/>
  <c r="K538" i="1"/>
  <c r="K537" i="1"/>
  <c r="K536" i="1"/>
  <c r="K534" i="1"/>
  <c r="K533" i="1"/>
  <c r="K532" i="1"/>
  <c r="K531" i="1"/>
  <c r="K530" i="1"/>
  <c r="K529" i="1"/>
  <c r="K528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499" i="1"/>
  <c r="K497" i="1"/>
  <c r="K496" i="1"/>
  <c r="K495" i="1"/>
  <c r="K494" i="1"/>
  <c r="K493" i="1"/>
  <c r="K492" i="1"/>
  <c r="K491" i="1"/>
  <c r="K490" i="1"/>
  <c r="K489" i="1"/>
  <c r="K488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2" i="1"/>
  <c r="K460" i="1"/>
  <c r="K457" i="1"/>
  <c r="K455" i="1"/>
  <c r="K454" i="1"/>
  <c r="K453" i="1"/>
  <c r="K452" i="1"/>
  <c r="K449" i="1"/>
  <c r="K447" i="1"/>
  <c r="K446" i="1"/>
  <c r="K444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9" i="1"/>
  <c r="K388" i="1"/>
  <c r="K387" i="1"/>
  <c r="K386" i="1"/>
  <c r="K385" i="1"/>
  <c r="K384" i="1"/>
  <c r="K383" i="1"/>
  <c r="K381" i="1"/>
  <c r="K380" i="1"/>
  <c r="K379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1" i="1"/>
  <c r="K358" i="1"/>
  <c r="K357" i="1"/>
  <c r="K356" i="1"/>
  <c r="K355" i="1"/>
  <c r="K354" i="1"/>
  <c r="K353" i="1"/>
  <c r="K352" i="1"/>
  <c r="K351" i="1"/>
  <c r="K349" i="1"/>
  <c r="K347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2" i="1"/>
  <c r="K331" i="1"/>
  <c r="K330" i="1"/>
  <c r="K329" i="1"/>
  <c r="K328" i="1"/>
  <c r="K327" i="1"/>
  <c r="K326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8" i="1"/>
  <c r="K307" i="1"/>
  <c r="K306" i="1"/>
  <c r="K305" i="1"/>
  <c r="K304" i="1"/>
  <c r="K303" i="1"/>
  <c r="K302" i="1"/>
  <c r="K301" i="1"/>
  <c r="K298" i="1"/>
  <c r="K296" i="1"/>
  <c r="K295" i="1"/>
  <c r="K294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8" i="1"/>
  <c r="K237" i="1"/>
  <c r="K236" i="1"/>
  <c r="K235" i="1"/>
  <c r="K232" i="1"/>
  <c r="K231" i="1"/>
  <c r="K230" i="1"/>
  <c r="K229" i="1"/>
  <c r="K227" i="1"/>
  <c r="K226" i="1"/>
  <c r="K224" i="1"/>
  <c r="K223" i="1"/>
  <c r="K222" i="1"/>
  <c r="K221" i="1"/>
  <c r="K220" i="1"/>
  <c r="K219" i="1"/>
  <c r="K218" i="1"/>
  <c r="K217" i="1"/>
  <c r="K215" i="1"/>
  <c r="K213" i="1"/>
  <c r="K212" i="1"/>
  <c r="K211" i="1"/>
  <c r="K210" i="1"/>
  <c r="K209" i="1"/>
  <c r="K208" i="1"/>
  <c r="K206" i="1"/>
  <c r="K205" i="1"/>
  <c r="K203" i="1"/>
  <c r="K202" i="1"/>
  <c r="K201" i="1"/>
  <c r="K200" i="1"/>
  <c r="K199" i="1"/>
  <c r="K198" i="1"/>
  <c r="K197" i="1"/>
  <c r="K196" i="1"/>
  <c r="K194" i="1"/>
  <c r="K193" i="1"/>
  <c r="K192" i="1"/>
  <c r="K191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7" i="1"/>
  <c r="K86" i="1"/>
  <c r="K84" i="1"/>
  <c r="K82" i="1"/>
  <c r="K81" i="1"/>
  <c r="K80" i="1"/>
  <c r="K79" i="1"/>
  <c r="K78" i="1"/>
  <c r="K77" i="1"/>
  <c r="K76" i="1"/>
  <c r="K74" i="1"/>
  <c r="K73" i="1"/>
  <c r="K72" i="1"/>
  <c r="K70" i="1"/>
  <c r="K69" i="1"/>
  <c r="K68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5" i="1"/>
  <c r="K14" i="1"/>
  <c r="K13" i="1"/>
  <c r="K12" i="1"/>
  <c r="K10" i="1"/>
  <c r="K9" i="1"/>
  <c r="K8" i="1"/>
  <c r="K7" i="1"/>
  <c r="K5" i="1"/>
  <c r="F3" i="2" l="1"/>
  <c r="E2" i="2"/>
  <c r="P684" i="1"/>
  <c r="N684" i="1"/>
  <c r="P683" i="1"/>
  <c r="N683" i="1"/>
  <c r="P682" i="1"/>
  <c r="N682" i="1"/>
  <c r="P681" i="1"/>
  <c r="N681" i="1"/>
  <c r="P680" i="1"/>
  <c r="N680" i="1"/>
  <c r="P679" i="1"/>
  <c r="N679" i="1"/>
  <c r="P678" i="1"/>
  <c r="N678" i="1"/>
  <c r="N677" i="1"/>
  <c r="N675" i="1"/>
  <c r="G675" i="1"/>
  <c r="R675" i="1" s="1"/>
  <c r="F675" i="1"/>
  <c r="P675" i="1" s="1"/>
  <c r="N674" i="1"/>
  <c r="P672" i="1"/>
  <c r="N672" i="1"/>
  <c r="P671" i="1"/>
  <c r="N671" i="1"/>
  <c r="N670" i="1"/>
  <c r="N669" i="1"/>
  <c r="F669" i="1"/>
  <c r="P669" i="1" s="1"/>
  <c r="P668" i="1"/>
  <c r="N668" i="1"/>
  <c r="P667" i="1"/>
  <c r="N667" i="1"/>
  <c r="P666" i="1"/>
  <c r="N666" i="1"/>
  <c r="P665" i="1"/>
  <c r="N665" i="1"/>
  <c r="P664" i="1"/>
  <c r="N664" i="1"/>
  <c r="N662" i="1"/>
  <c r="N661" i="1"/>
  <c r="F661" i="1"/>
  <c r="P661" i="1" s="1"/>
  <c r="N660" i="1"/>
  <c r="N659" i="1"/>
  <c r="P658" i="1"/>
  <c r="N658" i="1"/>
  <c r="P657" i="1"/>
  <c r="N657" i="1"/>
  <c r="N656" i="1"/>
  <c r="F656" i="1"/>
  <c r="P656" i="1" s="1"/>
  <c r="N655" i="1"/>
  <c r="N653" i="1"/>
  <c r="F653" i="1"/>
  <c r="P653" i="1" s="1"/>
  <c r="N652" i="1"/>
  <c r="F652" i="1"/>
  <c r="P652" i="1" s="1"/>
  <c r="N651" i="1"/>
  <c r="F651" i="1"/>
  <c r="P651" i="1" s="1"/>
  <c r="P650" i="1"/>
  <c r="N650" i="1"/>
  <c r="F650" i="1"/>
  <c r="P647" i="1"/>
  <c r="N647" i="1"/>
  <c r="P646" i="1"/>
  <c r="N646" i="1"/>
  <c r="P645" i="1"/>
  <c r="N645" i="1"/>
  <c r="P644" i="1"/>
  <c r="N644" i="1"/>
  <c r="P643" i="1"/>
  <c r="N643" i="1"/>
  <c r="P642" i="1"/>
  <c r="N642" i="1"/>
  <c r="P641" i="1"/>
  <c r="N641" i="1"/>
  <c r="P640" i="1"/>
  <c r="N640" i="1"/>
  <c r="P639" i="1"/>
  <c r="N639" i="1"/>
  <c r="P638" i="1"/>
  <c r="N638" i="1"/>
  <c r="N637" i="1"/>
  <c r="N636" i="1"/>
  <c r="N635" i="1"/>
  <c r="F635" i="1"/>
  <c r="P635" i="1" s="1"/>
  <c r="N634" i="1"/>
  <c r="N633" i="1"/>
  <c r="N632" i="1"/>
  <c r="P631" i="1"/>
  <c r="N631" i="1"/>
  <c r="P630" i="1"/>
  <c r="N630" i="1"/>
  <c r="P629" i="1"/>
  <c r="N629" i="1"/>
  <c r="P628" i="1"/>
  <c r="N628" i="1"/>
  <c r="P627" i="1"/>
  <c r="N627" i="1"/>
  <c r="P626" i="1"/>
  <c r="N626" i="1"/>
  <c r="P624" i="1"/>
  <c r="N624" i="1"/>
  <c r="P623" i="1"/>
  <c r="N623" i="1"/>
  <c r="P622" i="1"/>
  <c r="N622" i="1"/>
  <c r="P620" i="1"/>
  <c r="N620" i="1"/>
  <c r="P619" i="1"/>
  <c r="N619" i="1"/>
  <c r="P618" i="1"/>
  <c r="N618" i="1"/>
  <c r="N617" i="1"/>
  <c r="N616" i="1"/>
  <c r="N615" i="1"/>
  <c r="N614" i="1"/>
  <c r="N612" i="1"/>
  <c r="F612" i="1"/>
  <c r="P612" i="1" s="1"/>
  <c r="N611" i="1"/>
  <c r="F611" i="1"/>
  <c r="P611" i="1" s="1"/>
  <c r="P610" i="1"/>
  <c r="N610" i="1"/>
  <c r="P609" i="1"/>
  <c r="N609" i="1"/>
  <c r="N608" i="1"/>
  <c r="N607" i="1"/>
  <c r="P606" i="1"/>
  <c r="N606" i="1"/>
  <c r="N605" i="1"/>
  <c r="P604" i="1"/>
  <c r="N604" i="1"/>
  <c r="N603" i="1"/>
  <c r="N602" i="1"/>
  <c r="N601" i="1"/>
  <c r="P599" i="1"/>
  <c r="N599" i="1"/>
  <c r="P597" i="1"/>
  <c r="N597" i="1"/>
  <c r="P596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7" i="1"/>
  <c r="N576" i="1"/>
  <c r="N575" i="1"/>
  <c r="N574" i="1"/>
  <c r="P573" i="1"/>
  <c r="N573" i="1"/>
  <c r="N572" i="1"/>
  <c r="N571" i="1"/>
  <c r="R570" i="1"/>
  <c r="P570" i="1"/>
  <c r="N570" i="1"/>
  <c r="N567" i="1"/>
  <c r="P566" i="1"/>
  <c r="N566" i="1"/>
  <c r="R564" i="1"/>
  <c r="P564" i="1"/>
  <c r="N564" i="1"/>
  <c r="R563" i="1"/>
  <c r="P563" i="1"/>
  <c r="N563" i="1"/>
  <c r="R562" i="1"/>
  <c r="P562" i="1"/>
  <c r="N562" i="1"/>
  <c r="R561" i="1"/>
  <c r="P561" i="1"/>
  <c r="N561" i="1"/>
  <c r="R560" i="1"/>
  <c r="P560" i="1"/>
  <c r="N560" i="1"/>
  <c r="R559" i="1"/>
  <c r="P559" i="1"/>
  <c r="N559" i="1"/>
  <c r="R558" i="1"/>
  <c r="P558" i="1"/>
  <c r="N558" i="1"/>
  <c r="R557" i="1"/>
  <c r="P557" i="1"/>
  <c r="N557" i="1"/>
  <c r="R555" i="1"/>
  <c r="P555" i="1"/>
  <c r="N555" i="1"/>
  <c r="R554" i="1"/>
  <c r="P554" i="1"/>
  <c r="N554" i="1"/>
  <c r="P553" i="1"/>
  <c r="N553" i="1"/>
  <c r="N551" i="1"/>
  <c r="N550" i="1"/>
  <c r="N549" i="1"/>
  <c r="N548" i="1"/>
  <c r="R546" i="1"/>
  <c r="P546" i="1"/>
  <c r="N546" i="1"/>
  <c r="N545" i="1"/>
  <c r="N544" i="1"/>
  <c r="N542" i="1"/>
  <c r="N541" i="1"/>
  <c r="R540" i="1"/>
  <c r="P540" i="1"/>
  <c r="N540" i="1"/>
  <c r="R539" i="1"/>
  <c r="P539" i="1"/>
  <c r="N539" i="1"/>
  <c r="R538" i="1"/>
  <c r="P538" i="1"/>
  <c r="N538" i="1"/>
  <c r="R537" i="1"/>
  <c r="P537" i="1"/>
  <c r="N537" i="1"/>
  <c r="R536" i="1"/>
  <c r="P536" i="1"/>
  <c r="N536" i="1"/>
  <c r="N534" i="1"/>
  <c r="N533" i="1"/>
  <c r="N532" i="1"/>
  <c r="N531" i="1"/>
  <c r="N530" i="1"/>
  <c r="N529" i="1"/>
  <c r="N528" i="1"/>
  <c r="R525" i="1"/>
  <c r="P525" i="1"/>
  <c r="N525" i="1"/>
  <c r="R524" i="1"/>
  <c r="P524" i="1"/>
  <c r="N524" i="1"/>
  <c r="R523" i="1"/>
  <c r="P523" i="1"/>
  <c r="N523" i="1"/>
  <c r="R522" i="1"/>
  <c r="P522" i="1"/>
  <c r="N522" i="1"/>
  <c r="R521" i="1"/>
  <c r="P521" i="1"/>
  <c r="N521" i="1"/>
  <c r="R520" i="1"/>
  <c r="N520" i="1"/>
  <c r="G520" i="1"/>
  <c r="F520" i="1"/>
  <c r="P520" i="1" s="1"/>
  <c r="N519" i="1"/>
  <c r="N518" i="1"/>
  <c r="N517" i="1"/>
  <c r="N516" i="1"/>
  <c r="G516" i="1"/>
  <c r="R516" i="1" s="1"/>
  <c r="F516" i="1"/>
  <c r="P516" i="1" s="1"/>
  <c r="R515" i="1"/>
  <c r="P515" i="1"/>
  <c r="N515" i="1"/>
  <c r="R514" i="1"/>
  <c r="P514" i="1"/>
  <c r="N514" i="1"/>
  <c r="R513" i="1"/>
  <c r="P513" i="1"/>
  <c r="N513" i="1"/>
  <c r="R512" i="1"/>
  <c r="P512" i="1"/>
  <c r="N512" i="1"/>
  <c r="R511" i="1"/>
  <c r="P511" i="1"/>
  <c r="N511" i="1"/>
  <c r="P510" i="1"/>
  <c r="N510" i="1"/>
  <c r="N509" i="1"/>
  <c r="R508" i="1"/>
  <c r="P508" i="1"/>
  <c r="N508" i="1"/>
  <c r="R507" i="1"/>
  <c r="P507" i="1"/>
  <c r="N507" i="1"/>
  <c r="R506" i="1"/>
  <c r="P506" i="1"/>
  <c r="N506" i="1"/>
  <c r="P505" i="1"/>
  <c r="N505" i="1"/>
  <c r="N504" i="1"/>
  <c r="R503" i="1"/>
  <c r="P503" i="1"/>
  <c r="N503" i="1"/>
  <c r="N502" i="1"/>
  <c r="G502" i="1"/>
  <c r="R502" i="1" s="1"/>
  <c r="F502" i="1"/>
  <c r="P502" i="1" s="1"/>
  <c r="R501" i="1"/>
  <c r="P501" i="1"/>
  <c r="N501" i="1"/>
  <c r="N499" i="1"/>
  <c r="G499" i="1"/>
  <c r="R499" i="1" s="1"/>
  <c r="F499" i="1"/>
  <c r="P499" i="1" s="1"/>
  <c r="P497" i="1"/>
  <c r="N497" i="1"/>
  <c r="P496" i="1"/>
  <c r="N496" i="1"/>
  <c r="P495" i="1"/>
  <c r="N495" i="1"/>
  <c r="P494" i="1"/>
  <c r="N494" i="1"/>
  <c r="P493" i="1"/>
  <c r="N493" i="1"/>
  <c r="P492" i="1"/>
  <c r="N492" i="1"/>
  <c r="F492" i="1"/>
  <c r="N491" i="1"/>
  <c r="F491" i="1"/>
  <c r="P491" i="1" s="1"/>
  <c r="P490" i="1"/>
  <c r="N490" i="1"/>
  <c r="P489" i="1"/>
  <c r="N489" i="1"/>
  <c r="P488" i="1"/>
  <c r="N488" i="1"/>
  <c r="P486" i="1"/>
  <c r="N486" i="1"/>
  <c r="G486" i="1"/>
  <c r="R486" i="1" s="1"/>
  <c r="F486" i="1"/>
  <c r="R485" i="1"/>
  <c r="N485" i="1"/>
  <c r="G485" i="1"/>
  <c r="F485" i="1"/>
  <c r="P485" i="1" s="1"/>
  <c r="P484" i="1"/>
  <c r="N484" i="1"/>
  <c r="G484" i="1"/>
  <c r="R484" i="1" s="1"/>
  <c r="F484" i="1"/>
  <c r="R483" i="1"/>
  <c r="N483" i="1"/>
  <c r="G483" i="1"/>
  <c r="F483" i="1"/>
  <c r="P483" i="1" s="1"/>
  <c r="P482" i="1"/>
  <c r="N482" i="1"/>
  <c r="G482" i="1"/>
  <c r="R482" i="1" s="1"/>
  <c r="F482" i="1"/>
  <c r="R481" i="1"/>
  <c r="N481" i="1"/>
  <c r="G481" i="1"/>
  <c r="F481" i="1"/>
  <c r="P481" i="1" s="1"/>
  <c r="P480" i="1"/>
  <c r="N480" i="1"/>
  <c r="G480" i="1"/>
  <c r="R480" i="1" s="1"/>
  <c r="F480" i="1"/>
  <c r="R479" i="1"/>
  <c r="N479" i="1"/>
  <c r="G479" i="1"/>
  <c r="F479" i="1"/>
  <c r="P479" i="1" s="1"/>
  <c r="P478" i="1"/>
  <c r="N478" i="1"/>
  <c r="G478" i="1"/>
  <c r="R478" i="1" s="1"/>
  <c r="F478" i="1"/>
  <c r="R477" i="1"/>
  <c r="N477" i="1"/>
  <c r="G477" i="1"/>
  <c r="F477" i="1"/>
  <c r="P477" i="1" s="1"/>
  <c r="P476" i="1"/>
  <c r="N476" i="1"/>
  <c r="P475" i="1"/>
  <c r="N475" i="1"/>
  <c r="P474" i="1"/>
  <c r="N474" i="1"/>
  <c r="G474" i="1"/>
  <c r="R474" i="1" s="1"/>
  <c r="F474" i="1"/>
  <c r="N473" i="1"/>
  <c r="G473" i="1"/>
  <c r="R473" i="1" s="1"/>
  <c r="F473" i="1"/>
  <c r="P473" i="1" s="1"/>
  <c r="P472" i="1"/>
  <c r="N472" i="1"/>
  <c r="G472" i="1"/>
  <c r="R472" i="1" s="1"/>
  <c r="F472" i="1"/>
  <c r="N471" i="1"/>
  <c r="N470" i="1"/>
  <c r="N469" i="1"/>
  <c r="N468" i="1"/>
  <c r="N467" i="1"/>
  <c r="N466" i="1"/>
  <c r="N465" i="1"/>
  <c r="N464" i="1"/>
  <c r="P462" i="1"/>
  <c r="N462" i="1"/>
  <c r="R460" i="1"/>
  <c r="P460" i="1"/>
  <c r="N460" i="1"/>
  <c r="F460" i="1"/>
  <c r="P457" i="1"/>
  <c r="N457" i="1"/>
  <c r="P455" i="1"/>
  <c r="N455" i="1"/>
  <c r="P454" i="1"/>
  <c r="N454" i="1"/>
  <c r="P453" i="1"/>
  <c r="N453" i="1"/>
  <c r="P452" i="1"/>
  <c r="N452" i="1"/>
  <c r="P449" i="1"/>
  <c r="N449" i="1"/>
  <c r="P447" i="1"/>
  <c r="N447" i="1"/>
  <c r="N446" i="1"/>
  <c r="F446" i="1"/>
  <c r="P446" i="1" s="1"/>
  <c r="P444" i="1"/>
  <c r="N444" i="1"/>
  <c r="N441" i="1"/>
  <c r="F441" i="1"/>
  <c r="P441" i="1" s="1"/>
  <c r="N440" i="1"/>
  <c r="F440" i="1"/>
  <c r="P440" i="1" s="1"/>
  <c r="P439" i="1"/>
  <c r="N439" i="1"/>
  <c r="F439" i="1"/>
  <c r="P438" i="1"/>
  <c r="N438" i="1"/>
  <c r="N437" i="1"/>
  <c r="F437" i="1"/>
  <c r="P437" i="1" s="1"/>
  <c r="P436" i="1"/>
  <c r="N436" i="1"/>
  <c r="F436" i="1"/>
  <c r="N435" i="1"/>
  <c r="F435" i="1"/>
  <c r="P435" i="1" s="1"/>
  <c r="P434" i="1"/>
  <c r="N434" i="1"/>
  <c r="P433" i="1"/>
  <c r="N433" i="1"/>
  <c r="P432" i="1"/>
  <c r="N432" i="1"/>
  <c r="P431" i="1"/>
  <c r="N431" i="1"/>
  <c r="N430" i="1"/>
  <c r="P429" i="1"/>
  <c r="N429" i="1"/>
  <c r="P428" i="1"/>
  <c r="N428" i="1"/>
  <c r="P427" i="1"/>
  <c r="N427" i="1"/>
  <c r="P426" i="1"/>
  <c r="N426" i="1"/>
  <c r="P425" i="1"/>
  <c r="N425" i="1"/>
  <c r="F425" i="1"/>
  <c r="N424" i="1"/>
  <c r="F424" i="1"/>
  <c r="P424" i="1" s="1"/>
  <c r="N423" i="1"/>
  <c r="F423" i="1"/>
  <c r="P423" i="1" s="1"/>
  <c r="P422" i="1"/>
  <c r="N422" i="1"/>
  <c r="P421" i="1"/>
  <c r="N421" i="1"/>
  <c r="P420" i="1"/>
  <c r="N420" i="1"/>
  <c r="P419" i="1"/>
  <c r="N419" i="1"/>
  <c r="P418" i="1"/>
  <c r="N418" i="1"/>
  <c r="P417" i="1"/>
  <c r="N417" i="1"/>
  <c r="P416" i="1"/>
  <c r="N416" i="1"/>
  <c r="N415" i="1"/>
  <c r="F415" i="1"/>
  <c r="P415" i="1" s="1"/>
  <c r="P414" i="1"/>
  <c r="N414" i="1"/>
  <c r="P413" i="1"/>
  <c r="N413" i="1"/>
  <c r="F413" i="1"/>
  <c r="P412" i="1"/>
  <c r="N412" i="1"/>
  <c r="N411" i="1"/>
  <c r="F411" i="1"/>
  <c r="P411" i="1" s="1"/>
  <c r="P410" i="1"/>
  <c r="N410" i="1"/>
  <c r="F410" i="1"/>
  <c r="P409" i="1"/>
  <c r="N409" i="1"/>
  <c r="N408" i="1"/>
  <c r="F408" i="1"/>
  <c r="P408" i="1" s="1"/>
  <c r="P407" i="1"/>
  <c r="N407" i="1"/>
  <c r="P406" i="1"/>
  <c r="N406" i="1"/>
  <c r="P405" i="1"/>
  <c r="N405" i="1"/>
  <c r="P404" i="1"/>
  <c r="N404" i="1"/>
  <c r="P403" i="1"/>
  <c r="N403" i="1"/>
  <c r="P402" i="1"/>
  <c r="N402" i="1"/>
  <c r="P401" i="1"/>
  <c r="N401" i="1"/>
  <c r="P400" i="1"/>
  <c r="N400" i="1"/>
  <c r="P399" i="1"/>
  <c r="N399" i="1"/>
  <c r="P398" i="1"/>
  <c r="N398" i="1"/>
  <c r="N397" i="1"/>
  <c r="F397" i="1"/>
  <c r="P397" i="1" s="1"/>
  <c r="N396" i="1"/>
  <c r="F396" i="1"/>
  <c r="P396" i="1" s="1"/>
  <c r="N395" i="1"/>
  <c r="F395" i="1"/>
  <c r="P395" i="1" s="1"/>
  <c r="P394" i="1"/>
  <c r="N394" i="1"/>
  <c r="N393" i="1"/>
  <c r="F393" i="1"/>
  <c r="P393" i="1" s="1"/>
  <c r="P392" i="1"/>
  <c r="N392" i="1"/>
  <c r="P391" i="1"/>
  <c r="N391" i="1"/>
  <c r="P389" i="1"/>
  <c r="N389" i="1"/>
  <c r="N388" i="1"/>
  <c r="F388" i="1"/>
  <c r="P388" i="1" s="1"/>
  <c r="N387" i="1"/>
  <c r="F387" i="1"/>
  <c r="P387" i="1" s="1"/>
  <c r="P386" i="1"/>
  <c r="N386" i="1"/>
  <c r="N385" i="1"/>
  <c r="F385" i="1"/>
  <c r="P385" i="1" s="1"/>
  <c r="P384" i="1"/>
  <c r="N384" i="1"/>
  <c r="N383" i="1"/>
  <c r="P381" i="1"/>
  <c r="N381" i="1"/>
  <c r="N380" i="1"/>
  <c r="N379" i="1"/>
  <c r="F379" i="1"/>
  <c r="P379" i="1" s="1"/>
  <c r="P377" i="1"/>
  <c r="N377" i="1"/>
  <c r="P376" i="1"/>
  <c r="N376" i="1"/>
  <c r="N375" i="1"/>
  <c r="F375" i="1"/>
  <c r="P375" i="1" s="1"/>
  <c r="P374" i="1"/>
  <c r="N374" i="1"/>
  <c r="P373" i="1"/>
  <c r="N373" i="1"/>
  <c r="F373" i="1"/>
  <c r="N372" i="1"/>
  <c r="F372" i="1"/>
  <c r="P372" i="1" s="1"/>
  <c r="P371" i="1"/>
  <c r="N371" i="1"/>
  <c r="P370" i="1"/>
  <c r="N370" i="1"/>
  <c r="P369" i="1"/>
  <c r="N369" i="1"/>
  <c r="N368" i="1"/>
  <c r="F368" i="1"/>
  <c r="P368" i="1" s="1"/>
  <c r="P367" i="1"/>
  <c r="N367" i="1"/>
  <c r="P366" i="1"/>
  <c r="N366" i="1"/>
  <c r="N365" i="1"/>
  <c r="F365" i="1"/>
  <c r="P365" i="1" s="1"/>
  <c r="P364" i="1"/>
  <c r="N364" i="1"/>
  <c r="P363" i="1"/>
  <c r="N363" i="1"/>
  <c r="N361" i="1"/>
  <c r="F361" i="1"/>
  <c r="P361" i="1" s="1"/>
  <c r="R358" i="1"/>
  <c r="P358" i="1"/>
  <c r="N358" i="1"/>
  <c r="R357" i="1"/>
  <c r="P357" i="1"/>
  <c r="N357" i="1"/>
  <c r="R356" i="1"/>
  <c r="P356" i="1"/>
  <c r="N356" i="1"/>
  <c r="R355" i="1"/>
  <c r="P355" i="1"/>
  <c r="N355" i="1"/>
  <c r="R354" i="1"/>
  <c r="P354" i="1"/>
  <c r="N354" i="1"/>
  <c r="R353" i="1"/>
  <c r="P353" i="1"/>
  <c r="N353" i="1"/>
  <c r="R352" i="1"/>
  <c r="P352" i="1"/>
  <c r="N352" i="1"/>
  <c r="R351" i="1"/>
  <c r="P351" i="1"/>
  <c r="N351" i="1"/>
  <c r="P349" i="1"/>
  <c r="N349" i="1"/>
  <c r="P347" i="1"/>
  <c r="N347" i="1"/>
  <c r="P345" i="1"/>
  <c r="N345" i="1"/>
  <c r="P344" i="1"/>
  <c r="N344" i="1"/>
  <c r="P343" i="1"/>
  <c r="N343" i="1"/>
  <c r="P342" i="1"/>
  <c r="N342" i="1"/>
  <c r="P341" i="1"/>
  <c r="N341" i="1"/>
  <c r="P340" i="1"/>
  <c r="N340" i="1"/>
  <c r="P339" i="1"/>
  <c r="N339" i="1"/>
  <c r="P338" i="1"/>
  <c r="N338" i="1"/>
  <c r="P337" i="1"/>
  <c r="N337" i="1"/>
  <c r="P336" i="1"/>
  <c r="N336" i="1"/>
  <c r="P335" i="1"/>
  <c r="N335" i="1"/>
  <c r="P334" i="1"/>
  <c r="N334" i="1"/>
  <c r="P332" i="1"/>
  <c r="N332" i="1"/>
  <c r="P331" i="1"/>
  <c r="N331" i="1"/>
  <c r="P330" i="1"/>
  <c r="N330" i="1"/>
  <c r="P329" i="1"/>
  <c r="N329" i="1"/>
  <c r="P328" i="1"/>
  <c r="N328" i="1"/>
  <c r="P327" i="1"/>
  <c r="N327" i="1"/>
  <c r="P326" i="1"/>
  <c r="N326" i="1"/>
  <c r="P324" i="1"/>
  <c r="N324" i="1"/>
  <c r="P323" i="1"/>
  <c r="N323" i="1"/>
  <c r="P322" i="1"/>
  <c r="N322" i="1"/>
  <c r="P321" i="1"/>
  <c r="N321" i="1"/>
  <c r="P320" i="1"/>
  <c r="N320" i="1"/>
  <c r="P319" i="1"/>
  <c r="N319" i="1"/>
  <c r="P318" i="1"/>
  <c r="N318" i="1"/>
  <c r="P317" i="1"/>
  <c r="N317" i="1"/>
  <c r="P316" i="1"/>
  <c r="N316" i="1"/>
  <c r="P315" i="1"/>
  <c r="N315" i="1"/>
  <c r="P314" i="1"/>
  <c r="N314" i="1"/>
  <c r="P313" i="1"/>
  <c r="N313" i="1"/>
  <c r="P312" i="1"/>
  <c r="N312" i="1"/>
  <c r="P311" i="1"/>
  <c r="N311" i="1"/>
  <c r="P310" i="1"/>
  <c r="N310" i="1"/>
  <c r="P308" i="1"/>
  <c r="N308" i="1"/>
  <c r="P307" i="1"/>
  <c r="N307" i="1"/>
  <c r="N306" i="1"/>
  <c r="F306" i="1"/>
  <c r="P306" i="1" s="1"/>
  <c r="P305" i="1"/>
  <c r="N305" i="1"/>
  <c r="P304" i="1"/>
  <c r="N304" i="1"/>
  <c r="P303" i="1"/>
  <c r="N303" i="1"/>
  <c r="N302" i="1"/>
  <c r="P301" i="1"/>
  <c r="N301" i="1"/>
  <c r="P298" i="1"/>
  <c r="N298" i="1"/>
  <c r="P296" i="1"/>
  <c r="N296" i="1"/>
  <c r="P295" i="1"/>
  <c r="N295" i="1"/>
  <c r="P294" i="1"/>
  <c r="N294" i="1"/>
  <c r="R291" i="1"/>
  <c r="P291" i="1"/>
  <c r="N291" i="1"/>
  <c r="R290" i="1"/>
  <c r="P290" i="1"/>
  <c r="N290" i="1"/>
  <c r="R289" i="1"/>
  <c r="P289" i="1"/>
  <c r="N289" i="1"/>
  <c r="R288" i="1"/>
  <c r="P288" i="1"/>
  <c r="N288" i="1"/>
  <c r="R287" i="1"/>
  <c r="P287" i="1"/>
  <c r="N287" i="1"/>
  <c r="R286" i="1"/>
  <c r="P286" i="1"/>
  <c r="N286" i="1"/>
  <c r="N285" i="1"/>
  <c r="G285" i="1"/>
  <c r="R285" i="1" s="1"/>
  <c r="F285" i="1"/>
  <c r="P285" i="1" s="1"/>
  <c r="P284" i="1"/>
  <c r="N284" i="1"/>
  <c r="G284" i="1"/>
  <c r="R284" i="1" s="1"/>
  <c r="F284" i="1"/>
  <c r="N283" i="1"/>
  <c r="G283" i="1"/>
  <c r="R283" i="1" s="1"/>
  <c r="F283" i="1"/>
  <c r="P283" i="1" s="1"/>
  <c r="P282" i="1"/>
  <c r="N282" i="1"/>
  <c r="G282" i="1"/>
  <c r="R282" i="1" s="1"/>
  <c r="F282" i="1"/>
  <c r="N281" i="1"/>
  <c r="G281" i="1"/>
  <c r="R281" i="1" s="1"/>
  <c r="F281" i="1"/>
  <c r="P281" i="1" s="1"/>
  <c r="P280" i="1"/>
  <c r="N280" i="1"/>
  <c r="G280" i="1"/>
  <c r="R280" i="1" s="1"/>
  <c r="F280" i="1"/>
  <c r="N279" i="1"/>
  <c r="G279" i="1"/>
  <c r="R279" i="1" s="1"/>
  <c r="F279" i="1"/>
  <c r="P279" i="1" s="1"/>
  <c r="P278" i="1"/>
  <c r="N278" i="1"/>
  <c r="G278" i="1"/>
  <c r="R278" i="1" s="1"/>
  <c r="F278" i="1"/>
  <c r="N277" i="1"/>
  <c r="G277" i="1"/>
  <c r="R277" i="1" s="1"/>
  <c r="F277" i="1"/>
  <c r="P277" i="1" s="1"/>
  <c r="P276" i="1"/>
  <c r="N276" i="1"/>
  <c r="G276" i="1"/>
  <c r="R276" i="1" s="1"/>
  <c r="F276" i="1"/>
  <c r="N275" i="1"/>
  <c r="G275" i="1"/>
  <c r="R275" i="1" s="1"/>
  <c r="F275" i="1"/>
  <c r="P275" i="1" s="1"/>
  <c r="P274" i="1"/>
  <c r="N274" i="1"/>
  <c r="G274" i="1"/>
  <c r="R274" i="1" s="1"/>
  <c r="F274" i="1"/>
  <c r="N273" i="1"/>
  <c r="G273" i="1"/>
  <c r="R273" i="1" s="1"/>
  <c r="F273" i="1"/>
  <c r="P273" i="1" s="1"/>
  <c r="P272" i="1"/>
  <c r="N272" i="1"/>
  <c r="G272" i="1"/>
  <c r="R272" i="1" s="1"/>
  <c r="F272" i="1"/>
  <c r="N271" i="1"/>
  <c r="G271" i="1"/>
  <c r="F271" i="1"/>
  <c r="N270" i="1"/>
  <c r="G270" i="1"/>
  <c r="F270" i="1"/>
  <c r="N269" i="1"/>
  <c r="G269" i="1"/>
  <c r="F269" i="1"/>
  <c r="R268" i="1"/>
  <c r="P268" i="1"/>
  <c r="N268" i="1"/>
  <c r="R267" i="1"/>
  <c r="P267" i="1"/>
  <c r="N267" i="1"/>
  <c r="R266" i="1"/>
  <c r="P266" i="1"/>
  <c r="N266" i="1"/>
  <c r="R265" i="1"/>
  <c r="P265" i="1"/>
  <c r="N265" i="1"/>
  <c r="R264" i="1"/>
  <c r="P264" i="1"/>
  <c r="N264" i="1"/>
  <c r="R263" i="1"/>
  <c r="P263" i="1"/>
  <c r="N263" i="1"/>
  <c r="R262" i="1"/>
  <c r="P262" i="1"/>
  <c r="N262" i="1"/>
  <c r="R261" i="1"/>
  <c r="P261" i="1"/>
  <c r="N261" i="1"/>
  <c r="N260" i="1"/>
  <c r="G260" i="1"/>
  <c r="R260" i="1" s="1"/>
  <c r="F260" i="1"/>
  <c r="P260" i="1" s="1"/>
  <c r="R259" i="1"/>
  <c r="N259" i="1"/>
  <c r="G259" i="1"/>
  <c r="F259" i="1"/>
  <c r="P259" i="1" s="1"/>
  <c r="N258" i="1"/>
  <c r="G258" i="1"/>
  <c r="R258" i="1" s="1"/>
  <c r="F258" i="1"/>
  <c r="P258" i="1" s="1"/>
  <c r="R257" i="1"/>
  <c r="N257" i="1"/>
  <c r="G257" i="1"/>
  <c r="F257" i="1"/>
  <c r="P257" i="1" s="1"/>
  <c r="R256" i="1"/>
  <c r="P256" i="1"/>
  <c r="N256" i="1"/>
  <c r="R255" i="1"/>
  <c r="P255" i="1"/>
  <c r="N255" i="1"/>
  <c r="R254" i="1"/>
  <c r="P254" i="1"/>
  <c r="N254" i="1"/>
  <c r="N253" i="1"/>
  <c r="G253" i="1"/>
  <c r="R253" i="1" s="1"/>
  <c r="F253" i="1"/>
  <c r="P253" i="1" s="1"/>
  <c r="R251" i="1"/>
  <c r="P251" i="1"/>
  <c r="N251" i="1"/>
  <c r="R250" i="1"/>
  <c r="P250" i="1"/>
  <c r="N250" i="1"/>
  <c r="R249" i="1"/>
  <c r="P249" i="1"/>
  <c r="N249" i="1"/>
  <c r="R248" i="1"/>
  <c r="P248" i="1"/>
  <c r="N248" i="1"/>
  <c r="R247" i="1"/>
  <c r="P247" i="1"/>
  <c r="N247" i="1"/>
  <c r="R246" i="1"/>
  <c r="P246" i="1"/>
  <c r="N246" i="1"/>
  <c r="R245" i="1"/>
  <c r="P245" i="1"/>
  <c r="N245" i="1"/>
  <c r="R244" i="1"/>
  <c r="N244" i="1"/>
  <c r="G244" i="1"/>
  <c r="F244" i="1"/>
  <c r="P244" i="1" s="1"/>
  <c r="R243" i="1"/>
  <c r="P243" i="1"/>
  <c r="N243" i="1"/>
  <c r="R242" i="1"/>
  <c r="P242" i="1"/>
  <c r="N242" i="1"/>
  <c r="R241" i="1"/>
  <c r="P241" i="1"/>
  <c r="N241" i="1"/>
  <c r="R240" i="1"/>
  <c r="P240" i="1"/>
  <c r="N240" i="1"/>
  <c r="R238" i="1"/>
  <c r="P238" i="1"/>
  <c r="N238" i="1"/>
  <c r="R237" i="1"/>
  <c r="P237" i="1"/>
  <c r="N237" i="1"/>
  <c r="N236" i="1"/>
  <c r="N235" i="1"/>
  <c r="G235" i="1"/>
  <c r="R235" i="1" s="1"/>
  <c r="F235" i="1"/>
  <c r="P235" i="1" s="1"/>
  <c r="R232" i="1"/>
  <c r="P232" i="1"/>
  <c r="N232" i="1"/>
  <c r="R231" i="1"/>
  <c r="P231" i="1"/>
  <c r="N231" i="1"/>
  <c r="R230" i="1"/>
  <c r="P230" i="1"/>
  <c r="N230" i="1"/>
  <c r="R229" i="1"/>
  <c r="P229" i="1"/>
  <c r="N229" i="1"/>
  <c r="R227" i="1"/>
  <c r="P227" i="1"/>
  <c r="N227" i="1"/>
  <c r="R226" i="1"/>
  <c r="P226" i="1"/>
  <c r="N226" i="1"/>
  <c r="R224" i="1"/>
  <c r="P224" i="1"/>
  <c r="N224" i="1"/>
  <c r="R223" i="1"/>
  <c r="P223" i="1"/>
  <c r="N223" i="1"/>
  <c r="R222" i="1"/>
  <c r="P222" i="1"/>
  <c r="N222" i="1"/>
  <c r="R221" i="1"/>
  <c r="P221" i="1"/>
  <c r="N221" i="1"/>
  <c r="R220" i="1"/>
  <c r="P220" i="1"/>
  <c r="N220" i="1"/>
  <c r="R219" i="1"/>
  <c r="P219" i="1"/>
  <c r="N219" i="1"/>
  <c r="R218" i="1"/>
  <c r="P218" i="1"/>
  <c r="N218" i="1"/>
  <c r="R217" i="1"/>
  <c r="P217" i="1"/>
  <c r="N217" i="1"/>
  <c r="R215" i="1"/>
  <c r="P215" i="1"/>
  <c r="N215" i="1"/>
  <c r="R213" i="1"/>
  <c r="P213" i="1"/>
  <c r="N213" i="1"/>
  <c r="R212" i="1"/>
  <c r="P212" i="1"/>
  <c r="N212" i="1"/>
  <c r="R211" i="1"/>
  <c r="P211" i="1"/>
  <c r="N211" i="1"/>
  <c r="R210" i="1"/>
  <c r="P210" i="1"/>
  <c r="N210" i="1"/>
  <c r="R209" i="1"/>
  <c r="P209" i="1"/>
  <c r="N209" i="1"/>
  <c r="R208" i="1"/>
  <c r="P208" i="1"/>
  <c r="N208" i="1"/>
  <c r="R206" i="1"/>
  <c r="P206" i="1"/>
  <c r="N206" i="1"/>
  <c r="R205" i="1"/>
  <c r="P205" i="1"/>
  <c r="N205" i="1"/>
  <c r="R203" i="1"/>
  <c r="P203" i="1"/>
  <c r="N203" i="1"/>
  <c r="R202" i="1"/>
  <c r="P202" i="1"/>
  <c r="N202" i="1"/>
  <c r="R201" i="1"/>
  <c r="P201" i="1"/>
  <c r="N201" i="1"/>
  <c r="R200" i="1"/>
  <c r="P200" i="1"/>
  <c r="N200" i="1"/>
  <c r="R199" i="1"/>
  <c r="P199" i="1"/>
  <c r="N199" i="1"/>
  <c r="R198" i="1"/>
  <c r="P198" i="1"/>
  <c r="N198" i="1"/>
  <c r="R197" i="1"/>
  <c r="P197" i="1"/>
  <c r="N197" i="1"/>
  <c r="R196" i="1"/>
  <c r="P196" i="1"/>
  <c r="N196" i="1"/>
  <c r="N194" i="1"/>
  <c r="N193" i="1"/>
  <c r="N192" i="1"/>
  <c r="N191" i="1"/>
  <c r="G191" i="1"/>
  <c r="R191" i="1" s="1"/>
  <c r="F191" i="1"/>
  <c r="P191" i="1" s="1"/>
  <c r="P188" i="1"/>
  <c r="N188" i="1"/>
  <c r="N187" i="1"/>
  <c r="P186" i="1"/>
  <c r="N186" i="1"/>
  <c r="P185" i="1"/>
  <c r="N185" i="1"/>
  <c r="P184" i="1"/>
  <c r="N184" i="1"/>
  <c r="P183" i="1"/>
  <c r="N183" i="1"/>
  <c r="P182" i="1"/>
  <c r="N182" i="1"/>
  <c r="P181" i="1"/>
  <c r="N181" i="1"/>
  <c r="P180" i="1"/>
  <c r="N180" i="1"/>
  <c r="P179" i="1"/>
  <c r="N179" i="1"/>
  <c r="N178" i="1"/>
  <c r="P177" i="1"/>
  <c r="N177" i="1"/>
  <c r="P176" i="1"/>
  <c r="N176" i="1"/>
  <c r="P175" i="1"/>
  <c r="N175" i="1"/>
  <c r="P174" i="1"/>
  <c r="N174" i="1"/>
  <c r="P173" i="1"/>
  <c r="N173" i="1"/>
  <c r="P172" i="1"/>
  <c r="N172" i="1"/>
  <c r="P171" i="1"/>
  <c r="N171" i="1"/>
  <c r="P170" i="1"/>
  <c r="N170" i="1"/>
  <c r="P169" i="1"/>
  <c r="N169" i="1"/>
  <c r="P168" i="1"/>
  <c r="N168" i="1"/>
  <c r="P167" i="1"/>
  <c r="N167" i="1"/>
  <c r="P166" i="1"/>
  <c r="N166" i="1"/>
  <c r="N165" i="1"/>
  <c r="F165" i="1"/>
  <c r="P165" i="1" s="1"/>
  <c r="N164" i="1"/>
  <c r="F164" i="1"/>
  <c r="P164" i="1" s="1"/>
  <c r="N163" i="1"/>
  <c r="P162" i="1"/>
  <c r="N162" i="1"/>
  <c r="P161" i="1"/>
  <c r="N161" i="1"/>
  <c r="P160" i="1"/>
  <c r="N160" i="1"/>
  <c r="P159" i="1"/>
  <c r="N159" i="1"/>
  <c r="P158" i="1"/>
  <c r="N158" i="1"/>
  <c r="P157" i="1"/>
  <c r="N157" i="1"/>
  <c r="P156" i="1"/>
  <c r="N156" i="1"/>
  <c r="P155" i="1"/>
  <c r="N155" i="1"/>
  <c r="N154" i="1"/>
  <c r="P153" i="1"/>
  <c r="N153" i="1"/>
  <c r="N151" i="1"/>
  <c r="F151" i="1"/>
  <c r="P151" i="1" s="1"/>
  <c r="N150" i="1"/>
  <c r="F150" i="1"/>
  <c r="P150" i="1" s="1"/>
  <c r="P149" i="1"/>
  <c r="N149" i="1"/>
  <c r="F149" i="1"/>
  <c r="N148" i="1"/>
  <c r="F148" i="1"/>
  <c r="P148" i="1" s="1"/>
  <c r="N147" i="1"/>
  <c r="F147" i="1"/>
  <c r="P147" i="1" s="1"/>
  <c r="P146" i="1"/>
  <c r="N146" i="1"/>
  <c r="F146" i="1"/>
  <c r="P144" i="1"/>
  <c r="N144" i="1"/>
  <c r="N143" i="1"/>
  <c r="P142" i="1"/>
  <c r="N142" i="1"/>
  <c r="N141" i="1"/>
  <c r="P140" i="1"/>
  <c r="N140" i="1"/>
  <c r="N139" i="1"/>
  <c r="F139" i="1"/>
  <c r="P139" i="1" s="1"/>
  <c r="N138" i="1"/>
  <c r="N137" i="1"/>
  <c r="R136" i="1"/>
  <c r="P136" i="1"/>
  <c r="N136" i="1"/>
  <c r="N135" i="1"/>
  <c r="P134" i="1"/>
  <c r="N134" i="1"/>
  <c r="P133" i="1"/>
  <c r="N133" i="1"/>
  <c r="N131" i="1"/>
  <c r="R130" i="1"/>
  <c r="P130" i="1"/>
  <c r="N130" i="1"/>
  <c r="N129" i="1"/>
  <c r="R128" i="1"/>
  <c r="P128" i="1"/>
  <c r="N128" i="1"/>
  <c r="N127" i="1"/>
  <c r="N126" i="1"/>
  <c r="P125" i="1"/>
  <c r="N125" i="1"/>
  <c r="P124" i="1"/>
  <c r="N124" i="1"/>
  <c r="N123" i="1"/>
  <c r="R122" i="1"/>
  <c r="P122" i="1"/>
  <c r="N122" i="1"/>
  <c r="R121" i="1"/>
  <c r="N121" i="1"/>
  <c r="F121" i="1"/>
  <c r="P121" i="1" s="1"/>
  <c r="N120" i="1"/>
  <c r="R119" i="1"/>
  <c r="P119" i="1"/>
  <c r="N119" i="1"/>
  <c r="R118" i="1"/>
  <c r="P118" i="1"/>
  <c r="N118" i="1"/>
  <c r="R117" i="1"/>
  <c r="P117" i="1"/>
  <c r="N117" i="1"/>
  <c r="P116" i="1"/>
  <c r="N116" i="1"/>
  <c r="P115" i="1"/>
  <c r="N115" i="1"/>
  <c r="N114" i="1"/>
  <c r="N113" i="1"/>
  <c r="N112" i="1"/>
  <c r="G112" i="1"/>
  <c r="R112" i="1" s="1"/>
  <c r="F112" i="1"/>
  <c r="P112" i="1" s="1"/>
  <c r="R111" i="1"/>
  <c r="N111" i="1"/>
  <c r="G111" i="1"/>
  <c r="F111" i="1"/>
  <c r="P111" i="1" s="1"/>
  <c r="R110" i="1"/>
  <c r="P110" i="1"/>
  <c r="N110" i="1"/>
  <c r="R109" i="1"/>
  <c r="P109" i="1"/>
  <c r="N109" i="1"/>
  <c r="N108" i="1"/>
  <c r="G108" i="1"/>
  <c r="R108" i="1" s="1"/>
  <c r="F108" i="1"/>
  <c r="P108" i="1" s="1"/>
  <c r="P107" i="1"/>
  <c r="N107" i="1"/>
  <c r="P106" i="1"/>
  <c r="N106" i="1"/>
  <c r="P105" i="1"/>
  <c r="N105" i="1"/>
  <c r="P104" i="1"/>
  <c r="N104" i="1"/>
  <c r="R103" i="1"/>
  <c r="P103" i="1"/>
  <c r="N103" i="1"/>
  <c r="N102" i="1"/>
  <c r="R101" i="1"/>
  <c r="P101" i="1"/>
  <c r="N101" i="1"/>
  <c r="R100" i="1"/>
  <c r="P100" i="1"/>
  <c r="N100" i="1"/>
  <c r="P99" i="1"/>
  <c r="N99" i="1"/>
  <c r="N98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7" i="1"/>
  <c r="N87" i="1"/>
  <c r="N86" i="1"/>
  <c r="P84" i="1"/>
  <c r="N84" i="1"/>
  <c r="P82" i="1"/>
  <c r="N82" i="1"/>
  <c r="P81" i="1"/>
  <c r="N81" i="1"/>
  <c r="P80" i="1"/>
  <c r="N80" i="1"/>
  <c r="P79" i="1"/>
  <c r="N79" i="1"/>
  <c r="P78" i="1"/>
  <c r="N78" i="1"/>
  <c r="P77" i="1"/>
  <c r="N77" i="1"/>
  <c r="P76" i="1"/>
  <c r="N76" i="1"/>
  <c r="P74" i="1"/>
  <c r="N74" i="1"/>
  <c r="P73" i="1"/>
  <c r="N73" i="1"/>
  <c r="P72" i="1"/>
  <c r="N72" i="1"/>
  <c r="P70" i="1"/>
  <c r="N70" i="1"/>
  <c r="P69" i="1"/>
  <c r="N69" i="1"/>
  <c r="P68" i="1"/>
  <c r="N68" i="1"/>
  <c r="P67" i="1"/>
  <c r="N67" i="1"/>
  <c r="N65" i="1"/>
  <c r="F65" i="1"/>
  <c r="P65" i="1" s="1"/>
  <c r="P64" i="1"/>
  <c r="N64" i="1"/>
  <c r="F64" i="1"/>
  <c r="N63" i="1"/>
  <c r="F63" i="1"/>
  <c r="P63" i="1" s="1"/>
  <c r="N62" i="1"/>
  <c r="F62" i="1"/>
  <c r="P62" i="1" s="1"/>
  <c r="N61" i="1"/>
  <c r="F61" i="1"/>
  <c r="P61" i="1" s="1"/>
  <c r="P60" i="1"/>
  <c r="N60" i="1"/>
  <c r="F60" i="1"/>
  <c r="N59" i="1"/>
  <c r="F59" i="1"/>
  <c r="P59" i="1" s="1"/>
  <c r="N58" i="1"/>
  <c r="F58" i="1"/>
  <c r="P58" i="1" s="1"/>
  <c r="N57" i="1"/>
  <c r="F57" i="1"/>
  <c r="P57" i="1" s="1"/>
  <c r="P56" i="1"/>
  <c r="N56" i="1"/>
  <c r="F56" i="1"/>
  <c r="N55" i="1"/>
  <c r="F55" i="1"/>
  <c r="P55" i="1" s="1"/>
  <c r="N54" i="1"/>
  <c r="F54" i="1"/>
  <c r="P54" i="1" s="1"/>
  <c r="P53" i="1"/>
  <c r="N53" i="1"/>
  <c r="F53" i="1"/>
  <c r="N52" i="1"/>
  <c r="F52" i="1"/>
  <c r="P52" i="1" s="1"/>
  <c r="N51" i="1"/>
  <c r="F51" i="1"/>
  <c r="P51" i="1" s="1"/>
  <c r="P50" i="1"/>
  <c r="N50" i="1"/>
  <c r="G50" i="1"/>
  <c r="R50" i="1" s="1"/>
  <c r="F50" i="1"/>
  <c r="P49" i="1"/>
  <c r="N49" i="1"/>
  <c r="P48" i="1"/>
  <c r="N48" i="1"/>
  <c r="N47" i="1"/>
  <c r="P46" i="1"/>
  <c r="N46" i="1"/>
  <c r="G46" i="1"/>
  <c r="R46" i="1" s="1"/>
  <c r="F46" i="1"/>
  <c r="P45" i="1"/>
  <c r="N45" i="1"/>
  <c r="P44" i="1"/>
  <c r="N44" i="1"/>
  <c r="P43" i="1"/>
  <c r="N43" i="1"/>
  <c r="P42" i="1"/>
  <c r="N42" i="1"/>
  <c r="N41" i="1"/>
  <c r="P40" i="1"/>
  <c r="N40" i="1"/>
  <c r="P39" i="1"/>
  <c r="N39" i="1"/>
  <c r="P38" i="1"/>
  <c r="N38" i="1"/>
  <c r="P37" i="1"/>
  <c r="N37" i="1"/>
  <c r="P35" i="1"/>
  <c r="N35" i="1"/>
  <c r="P34" i="1"/>
  <c r="N34" i="1"/>
  <c r="P33" i="1"/>
  <c r="N33" i="1"/>
  <c r="P32" i="1"/>
  <c r="N32" i="1"/>
  <c r="N30" i="1"/>
  <c r="F30" i="1"/>
  <c r="P30" i="1" s="1"/>
  <c r="N29" i="1"/>
  <c r="F29" i="1"/>
  <c r="P29" i="1" s="1"/>
  <c r="N28" i="1"/>
  <c r="F28" i="1"/>
  <c r="P28" i="1" s="1"/>
  <c r="N27" i="1"/>
  <c r="F27" i="1"/>
  <c r="P27" i="1" s="1"/>
  <c r="N26" i="1"/>
  <c r="F26" i="1"/>
  <c r="P26" i="1" s="1"/>
  <c r="P25" i="1"/>
  <c r="N25" i="1"/>
  <c r="F25" i="1"/>
  <c r="N24" i="1"/>
  <c r="F24" i="1"/>
  <c r="P24" i="1" s="1"/>
  <c r="R22" i="1"/>
  <c r="P22" i="1"/>
  <c r="N22" i="1"/>
  <c r="N21" i="1"/>
  <c r="G21" i="1"/>
  <c r="R21" i="1" s="1"/>
  <c r="F21" i="1"/>
  <c r="P21" i="1" s="1"/>
  <c r="R20" i="1"/>
  <c r="P20" i="1"/>
  <c r="N20" i="1"/>
  <c r="G20" i="1"/>
  <c r="F20" i="1"/>
  <c r="R19" i="1"/>
  <c r="P19" i="1"/>
  <c r="N19" i="1"/>
  <c r="R18" i="1"/>
  <c r="P18" i="1"/>
  <c r="N18" i="1"/>
  <c r="R17" i="1"/>
  <c r="P17" i="1"/>
  <c r="N17" i="1"/>
  <c r="P15" i="1"/>
  <c r="N15" i="1"/>
  <c r="P14" i="1"/>
  <c r="N14" i="1"/>
  <c r="P13" i="1"/>
  <c r="N13" i="1"/>
  <c r="P12" i="1"/>
  <c r="N12" i="1"/>
  <c r="P10" i="1"/>
  <c r="N10" i="1"/>
  <c r="P9" i="1"/>
  <c r="N9" i="1"/>
  <c r="P8" i="1"/>
  <c r="N8" i="1"/>
  <c r="F8" i="1"/>
  <c r="P7" i="1"/>
  <c r="N7" i="1"/>
  <c r="P6" i="1"/>
  <c r="N6" i="1"/>
  <c r="R5" i="1"/>
  <c r="P5" i="1"/>
  <c r="N5" i="1"/>
  <c r="Z1" i="1"/>
  <c r="F5" i="2" s="1"/>
  <c r="X1" i="1"/>
  <c r="V1" i="1"/>
  <c r="F8" i="2" s="1"/>
  <c r="T1" i="1"/>
  <c r="C7" i="2" l="1"/>
  <c r="C14" i="2"/>
  <c r="C5" i="2"/>
  <c r="C8" i="2"/>
  <c r="C9" i="2"/>
  <c r="C10" i="2"/>
  <c r="C13" i="2"/>
  <c r="C16" i="2"/>
  <c r="N1" i="1"/>
  <c r="C3" i="2" s="1"/>
  <c r="C6" i="2"/>
  <c r="C11" i="2"/>
  <c r="C15" i="2"/>
  <c r="C12" i="2"/>
  <c r="P1" i="1"/>
  <c r="F6" i="2" s="1"/>
  <c r="R1" i="1"/>
  <c r="F7" i="2" s="1"/>
</calcChain>
</file>

<file path=xl/sharedStrings.xml><?xml version="1.0" encoding="utf-8"?>
<sst xmlns="http://schemas.openxmlformats.org/spreadsheetml/2006/main" count="5575" uniqueCount="1481">
  <si>
    <t>Nº DE REG:</t>
  </si>
  <si>
    <t>DATA - DATE</t>
  </si>
  <si>
    <t>TOTAL A PAGAR</t>
  </si>
  <si>
    <t>Nº DE KG</t>
  </si>
  <si>
    <t>Nº DE LT</t>
  </si>
  <si>
    <t>Nº UN</t>
  </si>
  <si>
    <t>Nº DE CX</t>
  </si>
  <si>
    <t>Nº DE PK</t>
  </si>
  <si>
    <t>Nº DE ITEM</t>
  </si>
  <si>
    <t>BLUE,LDA</t>
  </si>
  <si>
    <t>FAMÍLIA</t>
  </si>
  <si>
    <t>SUB FAMÍLIA</t>
  </si>
  <si>
    <t>REF</t>
  </si>
  <si>
    <t>DESCRIÇÃO</t>
  </si>
  <si>
    <t>KG</t>
  </si>
  <si>
    <t>LT</t>
  </si>
  <si>
    <t>CX</t>
  </si>
  <si>
    <t>UNID</t>
  </si>
  <si>
    <t>MARCA</t>
  </si>
  <si>
    <t>PVP</t>
  </si>
  <si>
    <t>QUANT</t>
  </si>
  <si>
    <t>PREÇO PARCIAL</t>
  </si>
  <si>
    <t>REF KG</t>
  </si>
  <si>
    <t>KG PARCIAIS</t>
  </si>
  <si>
    <t>REF LT</t>
  </si>
  <si>
    <t>LT PARCIAIS</t>
  </si>
  <si>
    <t>REF UN</t>
  </si>
  <si>
    <t>UN PARCIAIS</t>
  </si>
  <si>
    <t>REF CX</t>
  </si>
  <si>
    <t>CX PARCIAIS</t>
  </si>
  <si>
    <t>REF PK</t>
  </si>
  <si>
    <t>PK PARCIAIS</t>
  </si>
  <si>
    <t xml:space="preserve">ALIMENTOS SECOS </t>
  </si>
  <si>
    <t>ALIMENTOS SECOS</t>
  </si>
  <si>
    <t>0097</t>
  </si>
  <si>
    <t>Acucar Branco 1 KG AUTOPAC</t>
  </si>
  <si>
    <t>1X20</t>
  </si>
  <si>
    <t>AUTOPAC</t>
  </si>
  <si>
    <t>0098</t>
  </si>
  <si>
    <t>Acucar Castanho 1 KG LIFEPACK</t>
  </si>
  <si>
    <t>LIFEPACK</t>
  </si>
  <si>
    <t>0099</t>
  </si>
  <si>
    <t>Acucar Saqueta 7/9 GR - 10 KG DELTA</t>
  </si>
  <si>
    <t>UN</t>
  </si>
  <si>
    <t>DELTA</t>
  </si>
  <si>
    <t>0100</t>
  </si>
  <si>
    <t>Acucar Refinado Snow White 400 GR</t>
  </si>
  <si>
    <t>1X12</t>
  </si>
  <si>
    <t>0613</t>
  </si>
  <si>
    <t>Adocante Po 250 UN DELTA</t>
  </si>
  <si>
    <t>5715</t>
  </si>
  <si>
    <t>Acucar Baunilha 910 GR DIAMIR</t>
  </si>
  <si>
    <t>DIAMIR</t>
  </si>
  <si>
    <t>ARROZ</t>
  </si>
  <si>
    <t>0152</t>
  </si>
  <si>
    <t>Arroz Basmati 5 KG FALAK</t>
  </si>
  <si>
    <t>FALAK</t>
  </si>
  <si>
    <t>3191</t>
  </si>
  <si>
    <t>Arroz Sushi 1 KG</t>
  </si>
  <si>
    <t>5218</t>
  </si>
  <si>
    <t>Arroz Basmati 5 KG RANI</t>
  </si>
  <si>
    <t>RANI</t>
  </si>
  <si>
    <t>6184</t>
  </si>
  <si>
    <t>Arroz Basmati 5 KG SUPER NICE</t>
  </si>
  <si>
    <t>1360</t>
  </si>
  <si>
    <t>Oleo SUNSEED 2 LT</t>
  </si>
  <si>
    <t>1X10</t>
  </si>
  <si>
    <t>SUNSEED</t>
  </si>
  <si>
    <t>1361</t>
  </si>
  <si>
    <t>Oleo Girassol 5 LT SUNSEED</t>
  </si>
  <si>
    <t>1X4</t>
  </si>
  <si>
    <t>4039</t>
  </si>
  <si>
    <t>Azeite Extra Virgem 1 LT OLITALIA</t>
  </si>
  <si>
    <t>1X9</t>
  </si>
  <si>
    <t>OLITALIA</t>
  </si>
  <si>
    <t>5629</t>
  </si>
  <si>
    <t>Tempero Alimentar 1 LT REGALO</t>
  </si>
  <si>
    <t>6843</t>
  </si>
  <si>
    <t>Azeite Extra Virgem 500 ML OLITALIA</t>
  </si>
  <si>
    <t>6879</t>
  </si>
  <si>
    <t>Tempero Alimentar 5 LT REGALO</t>
  </si>
  <si>
    <t>BOLACHAS</t>
  </si>
  <si>
    <t>4074</t>
  </si>
  <si>
    <t>Choc Kits 200 GR BAKERS</t>
  </si>
  <si>
    <t>BAKERS</t>
  </si>
  <si>
    <t>4075</t>
  </si>
  <si>
    <t>Choice Assorted 200 GR BAKERS</t>
  </si>
  <si>
    <t>4078</t>
  </si>
  <si>
    <t>Red Label Lemon Cream 200 GR BAKERS</t>
  </si>
  <si>
    <t>4117</t>
  </si>
  <si>
    <t>Blue Label Maria 200 GR BAKERS</t>
  </si>
  <si>
    <t>4556</t>
  </si>
  <si>
    <t>Cream Cracker 200 GR BAKERS</t>
  </si>
  <si>
    <t>6169</t>
  </si>
  <si>
    <t>Tennis 200 GR BAKERS</t>
  </si>
  <si>
    <t>6169.NORMAL</t>
  </si>
  <si>
    <t>Tennis 200 GR BAKERS(NORMAL)</t>
  </si>
  <si>
    <t>CEREAL</t>
  </si>
  <si>
    <t>0724</t>
  </si>
  <si>
    <t>Farinha de Milho 1 KG TOP SCORE</t>
  </si>
  <si>
    <t>TOP SCORE</t>
  </si>
  <si>
    <t>0727</t>
  </si>
  <si>
    <t>Farinha de Trigo 1 KG FLOR BELA</t>
  </si>
  <si>
    <t>FLOR BELA</t>
  </si>
  <si>
    <t>0997</t>
  </si>
  <si>
    <t>Kellogg´s Corn Flakes 750 GR KELLOGGS</t>
  </si>
  <si>
    <t>1X14</t>
  </si>
  <si>
    <t>KELLOGGS</t>
  </si>
  <si>
    <t>4127</t>
  </si>
  <si>
    <t>Super Quick Morning Oats 1 KG BOKOMO</t>
  </si>
  <si>
    <t>BOKOMO</t>
  </si>
  <si>
    <t>0467</t>
  </si>
  <si>
    <t>Cha Preto Saquetas 2.5 GR FIVE ROSES</t>
  </si>
  <si>
    <t>1X200</t>
  </si>
  <si>
    <t>FIVE ROSES</t>
  </si>
  <si>
    <t>0615</t>
  </si>
  <si>
    <t>Cafe Grao OURO 1 KG DELTA</t>
  </si>
  <si>
    <t>0616</t>
  </si>
  <si>
    <t>Cafe Torrado Moido OURO 250 GR</t>
  </si>
  <si>
    <t>1X24</t>
  </si>
  <si>
    <t>1323</t>
  </si>
  <si>
    <t>Nescafe Classico Saquetas 1.8 GR</t>
  </si>
  <si>
    <t>NESCAFE</t>
  </si>
  <si>
    <t>1325</t>
  </si>
  <si>
    <t>Nescafe Classico Garrafa NESCAFE</t>
  </si>
  <si>
    <t>1325.100 GR</t>
  </si>
  <si>
    <t>Nescafe Classico Garrafa NESCAFE(100 GR)</t>
  </si>
  <si>
    <t>1326C</t>
  </si>
  <si>
    <t>Nescafe Gold Garrafa 100 GR NESCAFE</t>
  </si>
  <si>
    <t>1702</t>
  </si>
  <si>
    <t>Ricoffy Lata 750 GR NESTLE</t>
  </si>
  <si>
    <t>NESTLE</t>
  </si>
  <si>
    <t>1706</t>
  </si>
  <si>
    <t>Ricoffy Saquetas 2.7 GR NESTLE</t>
  </si>
  <si>
    <t>4813C</t>
  </si>
  <si>
    <t>Cha Saquetas 26 UN FIVE ROSES</t>
  </si>
  <si>
    <t>5374</t>
  </si>
  <si>
    <t>Cha Yellow Label 10 SQT LIPTON</t>
  </si>
  <si>
    <t>LIPTON</t>
  </si>
  <si>
    <t>5474</t>
  </si>
  <si>
    <t>Cappuccino Original 18 GR 10 Saq NESCAFE</t>
  </si>
  <si>
    <t>5476</t>
  </si>
  <si>
    <t>Cappuccino Decaf 15 GR 10 Saq NESCAFE</t>
  </si>
  <si>
    <t>6877</t>
  </si>
  <si>
    <t xml:space="preserve">Cha 25 Saquetas NOVO DIA </t>
  </si>
  <si>
    <t>NOVO DIA</t>
  </si>
  <si>
    <t>6877.CAMOMILA</t>
  </si>
  <si>
    <t>Cha 25 Saquetas NOVO DIA (Camomila)</t>
  </si>
  <si>
    <t>6877.CIDREIRA</t>
  </si>
  <si>
    <t>Cha 25 Saquetas NOVO DIA (Cidreira)</t>
  </si>
  <si>
    <t>6877.LUCIA-LIMA</t>
  </si>
  <si>
    <t>Cha 25 Saquetas NOVO DIA (Lúcia-Lima)</t>
  </si>
  <si>
    <t>6877.PRETO</t>
  </si>
  <si>
    <t>Cha 25 Saquetas NOVO DIA (Preto)</t>
  </si>
  <si>
    <t>6877.TILIA</t>
  </si>
  <si>
    <t>Cha 25 Saquetas NOVO DIA (Tília)</t>
  </si>
  <si>
    <t>6877.VERDE</t>
  </si>
  <si>
    <t>Cha 25 Saquetas NOVO DIA (Verde)</t>
  </si>
  <si>
    <t>6878</t>
  </si>
  <si>
    <t>Cafe 100 Capsulas NOVO DIA</t>
  </si>
  <si>
    <t>6878.DECAF</t>
  </si>
  <si>
    <t>Cafe 100 Capsulas NOVO DIA(DECAF)</t>
  </si>
  <si>
    <t>6878.GOLD</t>
  </si>
  <si>
    <t>Cafe 100 Capsulas NOVO DIA(GOLD)</t>
  </si>
  <si>
    <t>6878.SILVER</t>
  </si>
  <si>
    <t>Cafe 100 Capsulas NOVO DIA(SILVER)</t>
  </si>
  <si>
    <t>6974</t>
  </si>
  <si>
    <t>Cafe 10 Capsulas KAFFA</t>
  </si>
  <si>
    <t>KAFFA</t>
  </si>
  <si>
    <t>6974.DECAF</t>
  </si>
  <si>
    <t>Cafe 10 Capsulas KAFFA(DESCAFEINA)</t>
  </si>
  <si>
    <t>6974.FORTE</t>
  </si>
  <si>
    <t>Cafe 10 Capsulas KAFFA(FORTE)</t>
  </si>
  <si>
    <t>6974.MEDIO</t>
  </si>
  <si>
    <t>Cafe 10 Capsulas KAFFA(MEDIO)</t>
  </si>
  <si>
    <t>6974.SUAVE</t>
  </si>
  <si>
    <t>Cafe 10 Capsulas KAFFA(SUAVE)</t>
  </si>
  <si>
    <t>CHOCOLATES/DOCES</t>
  </si>
  <si>
    <t>4216</t>
  </si>
  <si>
    <t>Chocolate Culinario Pantagruel 200 GR</t>
  </si>
  <si>
    <t>IMPERIAL</t>
  </si>
  <si>
    <t>6926</t>
  </si>
  <si>
    <t>Dairy Milk Fruit &amp; Nut 80 GR CADBURY</t>
  </si>
  <si>
    <t>CADBURY</t>
  </si>
  <si>
    <t>6927</t>
  </si>
  <si>
    <t>Dairy Milk Top Deck 80 GR CADBURY</t>
  </si>
  <si>
    <t>6928</t>
  </si>
  <si>
    <t>Dairy Milk Chocolate 80 GR CADBURY</t>
  </si>
  <si>
    <t>COMIDA ANIMAIS</t>
  </si>
  <si>
    <t>1624</t>
  </si>
  <si>
    <t>Racao Cao 8 KG JOCK Multi stages</t>
  </si>
  <si>
    <t>3094</t>
  </si>
  <si>
    <t>Racao p/ Cao 25 KG</t>
  </si>
  <si>
    <t>4584</t>
  </si>
  <si>
    <t>Racao Cao 8 KG DOGMOR</t>
  </si>
  <si>
    <t>COMPOTAS</t>
  </si>
  <si>
    <t>1207</t>
  </si>
  <si>
    <t>Mel Natural Mocambique 500 GR</t>
  </si>
  <si>
    <t>5718</t>
  </si>
  <si>
    <t>Jam Portions Morango 15 GR DIAMIR</t>
  </si>
  <si>
    <t>1X192</t>
  </si>
  <si>
    <t>5776</t>
  </si>
  <si>
    <t>Jam Portions Laranja 15 GR DIAMIR</t>
  </si>
  <si>
    <t>5777</t>
  </si>
  <si>
    <t>Jam Portions Ameixa 15 GR DIAMIR</t>
  </si>
  <si>
    <t>5778</t>
  </si>
  <si>
    <t>Jam Portions Pessego 15 GR DIAMIR</t>
  </si>
  <si>
    <t>5779</t>
  </si>
  <si>
    <t>Mel de Flores 500 GR DIAMIR</t>
  </si>
  <si>
    <t>6976</t>
  </si>
  <si>
    <t>Mel Protions 14 GR ALLGOLD</t>
  </si>
  <si>
    <t>ALL GOLD</t>
  </si>
  <si>
    <t>FRUTOS SECOS</t>
  </si>
  <si>
    <t>1776</t>
  </si>
  <si>
    <t>Passas 250 GR SAFARI</t>
  </si>
  <si>
    <t>1X40</t>
  </si>
  <si>
    <t>SAFARI</t>
  </si>
  <si>
    <t>LEGUMES SECOS</t>
  </si>
  <si>
    <t>4966</t>
  </si>
  <si>
    <t xml:space="preserve">Yakinori Folhas de Algas </t>
  </si>
  <si>
    <t>1X50</t>
  </si>
  <si>
    <t>YAKINORI</t>
  </si>
  <si>
    <t>5801</t>
  </si>
  <si>
    <t>Brotos Soja 2.5 KG DIAMIR</t>
  </si>
  <si>
    <t>MASSAS</t>
  </si>
  <si>
    <t>0643</t>
  </si>
  <si>
    <t>Divella Fettuccine 500 GR DIVELLA</t>
  </si>
  <si>
    <t>1X36</t>
  </si>
  <si>
    <t>DIVELLA</t>
  </si>
  <si>
    <t>0645</t>
  </si>
  <si>
    <t>Lasanha 500 GR DIVELLA</t>
  </si>
  <si>
    <t>4268</t>
  </si>
  <si>
    <t>Couscous 500 GR DIVELLA</t>
  </si>
  <si>
    <t>4269</t>
  </si>
  <si>
    <t>Divella Farfalle 85 500 GR DIVELLA</t>
  </si>
  <si>
    <t>4270</t>
  </si>
  <si>
    <t>Divella Fusilli 40 500 GR DIVELLA</t>
  </si>
  <si>
    <t>4282</t>
  </si>
  <si>
    <t>Tagliatelle di Semola 500 GR DIVELLA</t>
  </si>
  <si>
    <t>6155</t>
  </si>
  <si>
    <t>Divella Spagheti Ristorante Nº 8 500 GR</t>
  </si>
  <si>
    <t>6846</t>
  </si>
  <si>
    <t>Penne Zite Rigate 500 GR RICOSSA</t>
  </si>
  <si>
    <t>MOLHOS/CONDIMENTOS</t>
  </si>
  <si>
    <t>0321</t>
  </si>
  <si>
    <t>Maionese 375 GR C &amp; B</t>
  </si>
  <si>
    <t>C &amp; B</t>
  </si>
  <si>
    <t>0322</t>
  </si>
  <si>
    <t>Maionese 750 GR C &amp; B</t>
  </si>
  <si>
    <t>1066</t>
  </si>
  <si>
    <t>Lecol Limao 2 LT</t>
  </si>
  <si>
    <t>1X6</t>
  </si>
  <si>
    <t>1277</t>
  </si>
  <si>
    <t>Molho Peixe 750 ML CA-LINH/SU</t>
  </si>
  <si>
    <t>CA-LINH/SU</t>
  </si>
  <si>
    <t>1297</t>
  </si>
  <si>
    <t>Molho Chutney MRS. BALLS</t>
  </si>
  <si>
    <t>MRS. BALLS</t>
  </si>
  <si>
    <t>1297.470 ML</t>
  </si>
  <si>
    <t>Molho Chutney MRS. BALLS(470 ML)</t>
  </si>
  <si>
    <t>1305</t>
  </si>
  <si>
    <t>Nando´s  Sauce 250 GR NANDO´S</t>
  </si>
  <si>
    <t>NANDO´S</t>
  </si>
  <si>
    <t>1305.GAR PIRI</t>
  </si>
  <si>
    <t>Nando´s  Sauce 250 GR NANDO´S(GARLIC PIR)</t>
  </si>
  <si>
    <t>1305.LEMONHERB</t>
  </si>
  <si>
    <t>Nando´s  Sauce 250 GR NANDO´S(LEMON HERB)</t>
  </si>
  <si>
    <t>1305.MILD</t>
  </si>
  <si>
    <t>Nando´s  Sauce 250 GR NANDO´S(MILD)</t>
  </si>
  <si>
    <t>1778</t>
  </si>
  <si>
    <t>Vinagre Branco 750 ML SAFARI</t>
  </si>
  <si>
    <t>1779</t>
  </si>
  <si>
    <t>Vinagre Branco 5 LT SAFARI</t>
  </si>
  <si>
    <t>1780</t>
  </si>
  <si>
    <t>Vinagre Tinto 5 LT SAFARI</t>
  </si>
  <si>
    <t>1781</t>
  </si>
  <si>
    <t>Vinagre Tinto 750 ML SAFARI</t>
  </si>
  <si>
    <t>1782</t>
  </si>
  <si>
    <t>Vinagre de Maca 375 ML SAFARI</t>
  </si>
  <si>
    <t>1897</t>
  </si>
  <si>
    <t>Tabasco Verde 60 ML TABASCO</t>
  </si>
  <si>
    <t>TABASCO</t>
  </si>
  <si>
    <t>2363</t>
  </si>
  <si>
    <t>Molho Sweet Chilli 375 ML WELLINGTON</t>
  </si>
  <si>
    <t>WELLINGTON</t>
  </si>
  <si>
    <t>3049</t>
  </si>
  <si>
    <t>Molho Bovril 250 GR BOVRIL</t>
  </si>
  <si>
    <t>BOVRIL</t>
  </si>
  <si>
    <t>3101</t>
  </si>
  <si>
    <t>Knorr Greek Salad Dressing 340 ML</t>
  </si>
  <si>
    <t>KNORR</t>
  </si>
  <si>
    <t>3103</t>
  </si>
  <si>
    <t>Knorr French Salad Dressing 340 ML</t>
  </si>
  <si>
    <t>3185</t>
  </si>
  <si>
    <t>Knorr Creamy Honey &amp; Mustard Salad Dressing 340 ML</t>
  </si>
  <si>
    <t>3186</t>
  </si>
  <si>
    <t>Knorr Light French Salad Dressing 340 ML</t>
  </si>
  <si>
    <t>4461</t>
  </si>
  <si>
    <t>Worcester Sauce 500 ML MAGGI</t>
  </si>
  <si>
    <t>MAGGI</t>
  </si>
  <si>
    <t>5486</t>
  </si>
  <si>
    <t>Vinagre de Cereal 750 ML GOURMET</t>
  </si>
  <si>
    <t>GOURMET</t>
  </si>
  <si>
    <t>5509</t>
  </si>
  <si>
    <t>Molho Soja Kikkoman 1.6 LT KIKKOMAN</t>
  </si>
  <si>
    <t>KIKKOMAN</t>
  </si>
  <si>
    <t>5762</t>
  </si>
  <si>
    <t>Ketchup Balde 3.6 KG DIAMIR</t>
  </si>
  <si>
    <t>5842</t>
  </si>
  <si>
    <t>Mostarda 1.85 KG DIAMIR</t>
  </si>
  <si>
    <t>5843</t>
  </si>
  <si>
    <t>Molho BBQ (Salsa Barbacoa) 1.85 KG DIAMIR</t>
  </si>
  <si>
    <t>5844</t>
  </si>
  <si>
    <t>Mostarda 300 GR DIAMIR</t>
  </si>
  <si>
    <t>5845</t>
  </si>
  <si>
    <t>Ketchup 300 GR DIAMIR</t>
  </si>
  <si>
    <t>5872</t>
  </si>
  <si>
    <t>Maionese Light (Mas Ligera) 3.6 LT DIAMIR</t>
  </si>
  <si>
    <t>6405</t>
  </si>
  <si>
    <t>Molho Picante (Hot Sauce) 177 ML Crystal</t>
  </si>
  <si>
    <t>6407</t>
  </si>
  <si>
    <t>Molho Soja 150 ML KIKKOMAN</t>
  </si>
  <si>
    <t>6420</t>
  </si>
  <si>
    <t>Maionese 225 ML DIAMIR</t>
  </si>
  <si>
    <t>PASTELARIA/CONFEITARIA</t>
  </si>
  <si>
    <t>0970</t>
  </si>
  <si>
    <t>Golden Syrup 500 GR ILLOVO</t>
  </si>
  <si>
    <t>ILLOVO</t>
  </si>
  <si>
    <t>0971</t>
  </si>
  <si>
    <t>Xarope Maple 500 GR ILLOVO</t>
  </si>
  <si>
    <t>1268</t>
  </si>
  <si>
    <t>Coco Ralado 100 GR MOIR´S</t>
  </si>
  <si>
    <t>1X30</t>
  </si>
  <si>
    <t>MOIR´S</t>
  </si>
  <si>
    <t>1272</t>
  </si>
  <si>
    <t>Essencia de Baunilha 1 LT MOIR´S</t>
  </si>
  <si>
    <t>1590</t>
  </si>
  <si>
    <t>Essencia 40 ML ROBERTSONS</t>
  </si>
  <si>
    <t>ROBERTSONS</t>
  </si>
  <si>
    <t>1590.LARANJA</t>
  </si>
  <si>
    <t>Essencia 40 ML ROBERTSONS(LARANJA)</t>
  </si>
  <si>
    <t>1731</t>
  </si>
  <si>
    <t>Fermento Po Pacotes 50 GR ROYAL</t>
  </si>
  <si>
    <t>1X100</t>
  </si>
  <si>
    <t>ROYAL</t>
  </si>
  <si>
    <t>1977</t>
  </si>
  <si>
    <t>Massa Folhada 400 GR TODAY</t>
  </si>
  <si>
    <t>TODAY</t>
  </si>
  <si>
    <t>2115</t>
  </si>
  <si>
    <t>Mousse de Chocolate 150 GR UP</t>
  </si>
  <si>
    <t>UP</t>
  </si>
  <si>
    <t>2358</t>
  </si>
  <si>
    <t xml:space="preserve">Vitamina Pao M7 5 KG ANCHOR </t>
  </si>
  <si>
    <t>ANCHOR YEAST</t>
  </si>
  <si>
    <t>5375C</t>
  </si>
  <si>
    <t>Gelatina Alimentar 5 Folhas JERONIMOS</t>
  </si>
  <si>
    <t>6830</t>
  </si>
  <si>
    <t>Maizena 5 KG MAIZENA</t>
  </si>
  <si>
    <t>MAIZENA</t>
  </si>
  <si>
    <t>SNACKS</t>
  </si>
  <si>
    <t>4668</t>
  </si>
  <si>
    <t>Chips SIMBA 36 GR SIMBA</t>
  </si>
  <si>
    <t>1X48</t>
  </si>
  <si>
    <t>SIMBA</t>
  </si>
  <si>
    <t>4668.CHESONIO</t>
  </si>
  <si>
    <t>Chips SIMBA 36 GR SIMBA(CHEESE &amp; O)</t>
  </si>
  <si>
    <t>4668.CREMCHEDA</t>
  </si>
  <si>
    <t>Chips SIMBA 36 GR SIMBA(CREAM &amp; CH)</t>
  </si>
  <si>
    <t>4668.MRSCHTNEY</t>
  </si>
  <si>
    <t>Chips SIMBA 36 GR SIMBA(MRS BALLS )</t>
  </si>
  <si>
    <t>4668.SALTVINAG</t>
  </si>
  <si>
    <t>Chips SIMBA 36 GR SIMBA(SALT &amp; VIN)</t>
  </si>
  <si>
    <t>4668.TOMATSAUCE</t>
  </si>
  <si>
    <t>Chips SIMBA 36 GR SIMBA(TOMATO SAU)</t>
  </si>
  <si>
    <t>0022</t>
  </si>
  <si>
    <t>Pao Ralado 1 KG</t>
  </si>
  <si>
    <t>1638</t>
  </si>
  <si>
    <t>Medium Curry Powder 50 GR 10 UN RAJAH</t>
  </si>
  <si>
    <t>1785</t>
  </si>
  <si>
    <t>Sal Refinado Frascos 500 GR CEREBOS</t>
  </si>
  <si>
    <t>CEREBOS</t>
  </si>
  <si>
    <t>1787</t>
  </si>
  <si>
    <t>Sal Fino Pacotes 1 KG</t>
  </si>
  <si>
    <t>1788</t>
  </si>
  <si>
    <t>Sal Grosso 1 KG SAL PURO</t>
  </si>
  <si>
    <t>SAL PURO</t>
  </si>
  <si>
    <t>1910</t>
  </si>
  <si>
    <t>Tempero Churrasco BBQ 1 KG MISTRO</t>
  </si>
  <si>
    <t>MISTRO</t>
  </si>
  <si>
    <t>1914</t>
  </si>
  <si>
    <t>Tempero Cardamungo Verde Inteiro 1 KG</t>
  </si>
  <si>
    <t>1928</t>
  </si>
  <si>
    <t>Tempero Folha de Louro 500 GR MISTRO</t>
  </si>
  <si>
    <t>1934</t>
  </si>
  <si>
    <t>Tempero Gharam Massala Moida 1 KG</t>
  </si>
  <si>
    <t>1946</t>
  </si>
  <si>
    <t>Tempero Carne Steak &amp; Chops 1 KG</t>
  </si>
  <si>
    <t>3015</t>
  </si>
  <si>
    <t>Caldo de Galinha Benny 42 SQT BENNY</t>
  </si>
  <si>
    <t>BENNY</t>
  </si>
  <si>
    <t>3218</t>
  </si>
  <si>
    <t>Sopa Galinha Expresso 50 GR 10 UN KNORR</t>
  </si>
  <si>
    <t>5561</t>
  </si>
  <si>
    <t>Sal com Moedor 100 GR N1</t>
  </si>
  <si>
    <t>N1</t>
  </si>
  <si>
    <t>5697</t>
  </si>
  <si>
    <t>Caril Curry Powder 810 GR DIAMIR</t>
  </si>
  <si>
    <t>5698</t>
  </si>
  <si>
    <t>Tempero p/ Frango (Especias p/ Pollo) 910GR DIAMIR</t>
  </si>
  <si>
    <t>5701</t>
  </si>
  <si>
    <t>Pimenta Caiena Moida 660 GR DIAMIR</t>
  </si>
  <si>
    <t>5702</t>
  </si>
  <si>
    <t>Cominhos em Grao 650 GR DIAMIR</t>
  </si>
  <si>
    <t>5705</t>
  </si>
  <si>
    <t>Folha de Endro 260 GR DIAMIR</t>
  </si>
  <si>
    <t>5706</t>
  </si>
  <si>
    <t>Salsa Saco (Parsley) 1 KG DIAMIR</t>
  </si>
  <si>
    <t>5707</t>
  </si>
  <si>
    <t>Especiarias Surtidas Grao 510 GR DIAMIR</t>
  </si>
  <si>
    <t>5711</t>
  </si>
  <si>
    <t>Gengibre Moido 610 GR DIAMIR</t>
  </si>
  <si>
    <t>5712</t>
  </si>
  <si>
    <t>Folhas de Oregao 1 KG DIAMIR</t>
  </si>
  <si>
    <t>5714</t>
  </si>
  <si>
    <t>Anis em Grao 660 GR DIAMIR</t>
  </si>
  <si>
    <t>5717</t>
  </si>
  <si>
    <t>Mostarda Moida Amarela 660 GR DIAMIR</t>
  </si>
  <si>
    <t>5720</t>
  </si>
  <si>
    <t>Pimenta Preta Moida 810 GR DIAMIR</t>
  </si>
  <si>
    <t>5727</t>
  </si>
  <si>
    <t>Sardinhas em Oleo Vegetal 120 GR DIAMIR</t>
  </si>
  <si>
    <t>1X25</t>
  </si>
  <si>
    <t>5734</t>
  </si>
  <si>
    <t>Canela em Pau 260 GR DIAMIR</t>
  </si>
  <si>
    <t>5748</t>
  </si>
  <si>
    <t>Caldo de Peixe 1 KG DIAMIR</t>
  </si>
  <si>
    <t>5750</t>
  </si>
  <si>
    <t>Caldo de Vegetais 1 KG DIAMIR</t>
  </si>
  <si>
    <t>5771</t>
  </si>
  <si>
    <t>Noz Moscada Grao 910 GR DIAMIR</t>
  </si>
  <si>
    <t>5796</t>
  </si>
  <si>
    <t>Hortela Pimenta (Peppermint) 110 GR DIAMIR</t>
  </si>
  <si>
    <t>5797</t>
  </si>
  <si>
    <t>Sementes de Sesamo Dourado 910 GR DIAMIR</t>
  </si>
  <si>
    <t>5918</t>
  </si>
  <si>
    <t>Noz Moscada Moida 810 GR DIAMIR</t>
  </si>
  <si>
    <t>6827</t>
  </si>
  <si>
    <t>Aromat 15 GR 20 UN KNORR</t>
  </si>
  <si>
    <t>6829</t>
  </si>
  <si>
    <t>Medium Curry Powder Saquetas 7 GR 40 UN RAJAH</t>
  </si>
  <si>
    <t>6975</t>
  </si>
  <si>
    <t>Bicarbonato de Sodio 200 GR DIAMIR</t>
  </si>
  <si>
    <t>CERVEJA</t>
  </si>
  <si>
    <t>0954</t>
  </si>
  <si>
    <t>Heineken GRF 330 ML</t>
  </si>
  <si>
    <t>HEINEKEN</t>
  </si>
  <si>
    <t>4693</t>
  </si>
  <si>
    <t>Super Bock Mini 250 ML SUPER BOCK</t>
  </si>
  <si>
    <t>SUPER BOCK</t>
  </si>
  <si>
    <t>4698</t>
  </si>
  <si>
    <t>Super Bock S/Alcool Preta 330 ML</t>
  </si>
  <si>
    <t>5535</t>
  </si>
  <si>
    <t>Flying Fish Garrafa 330 ML</t>
  </si>
  <si>
    <t>ESPIRITUOSAS</t>
  </si>
  <si>
    <t>0395</t>
  </si>
  <si>
    <t>Captain Morgan Rhum 1 LT CAPTAIN MORGAN</t>
  </si>
  <si>
    <t>CAPTAIN MORGAN</t>
  </si>
  <si>
    <t>0396</t>
  </si>
  <si>
    <t>Captain Morgan Spice Gold Rhum 1 LT</t>
  </si>
  <si>
    <t>0912</t>
  </si>
  <si>
    <t>Gin Gordon´s 750 ML</t>
  </si>
  <si>
    <t>GORDON´S</t>
  </si>
  <si>
    <t>1192</t>
  </si>
  <si>
    <t>Martini Rosso 1 LT MARTINI</t>
  </si>
  <si>
    <t>MARTINI</t>
  </si>
  <si>
    <t>1831</t>
  </si>
  <si>
    <t>Vodka Smirnoff 750 ML</t>
  </si>
  <si>
    <t>1951</t>
  </si>
  <si>
    <t>Tequila Jose Cuervo Reposado 1 LT</t>
  </si>
  <si>
    <t>JOSE CUERVO</t>
  </si>
  <si>
    <t>4018</t>
  </si>
  <si>
    <t>Amarula 750 ML</t>
  </si>
  <si>
    <t>7299</t>
  </si>
  <si>
    <t>Licor Beirao 700 ML</t>
  </si>
  <si>
    <t>ESPUMANTE</t>
  </si>
  <si>
    <t>0494</t>
  </si>
  <si>
    <t>Champanhe J.C. Le Roux Domaine 750 ML</t>
  </si>
  <si>
    <t>J.C. LE ROUX</t>
  </si>
  <si>
    <t>6856</t>
  </si>
  <si>
    <t>Champanhe J.C. Le Roux Rose La Fleurette 750 ML</t>
  </si>
  <si>
    <t>VINHO BRANCO</t>
  </si>
  <si>
    <t>0276</t>
  </si>
  <si>
    <t>Vinho Branco Boschendal Chardonnay 750 ML</t>
  </si>
  <si>
    <t>BOSCHENDAL</t>
  </si>
  <si>
    <t>0282</t>
  </si>
  <si>
    <t xml:space="preserve">Vinho Branco Boschendal Sauvignon Blanc 750 ML </t>
  </si>
  <si>
    <t>2153</t>
  </si>
  <si>
    <t>Vinho Branco Alandra 750 ML</t>
  </si>
  <si>
    <t>2168</t>
  </si>
  <si>
    <t>Vinho Branco Frontera Sauvignon Blanc 750 ML</t>
  </si>
  <si>
    <t>FRONTERA</t>
  </si>
  <si>
    <t>3226</t>
  </si>
  <si>
    <t>Vinho Branco Hidrangeas Douro 750 ML</t>
  </si>
  <si>
    <t>MOZAMVINI</t>
  </si>
  <si>
    <t>5611</t>
  </si>
  <si>
    <t>Vinho Branco Pias 5 LTR</t>
  </si>
  <si>
    <t>VINHO ROSE</t>
  </si>
  <si>
    <t>2193</t>
  </si>
  <si>
    <t>Mateus 750 ML</t>
  </si>
  <si>
    <t>VINHO TINTO</t>
  </si>
  <si>
    <t>0279</t>
  </si>
  <si>
    <t>Vinho Tinto Boschendal Lanoy 750 ML</t>
  </si>
  <si>
    <t>2202</t>
  </si>
  <si>
    <t>Vinho Tinto Alandra 750 ML</t>
  </si>
  <si>
    <t>2250</t>
  </si>
  <si>
    <t>Vinho Tinto Frontera Merlot Chile 750 ML</t>
  </si>
  <si>
    <t>2251</t>
  </si>
  <si>
    <t>Vinho Tinto Frontera Shiraz Tinto 750 ML</t>
  </si>
  <si>
    <t>2275</t>
  </si>
  <si>
    <t>Vinho Tinto Monte Velho 750 ML</t>
  </si>
  <si>
    <t>2279</t>
  </si>
  <si>
    <t>Vinho Tinto Porca da Murca Tinto 750 ML</t>
  </si>
  <si>
    <t>5613</t>
  </si>
  <si>
    <t>Vinho Tinto Pias 750 ML</t>
  </si>
  <si>
    <t>6858</t>
  </si>
  <si>
    <t>Frontera Sweet Red 750 ML</t>
  </si>
  <si>
    <t>VINHO VERDE</t>
  </si>
  <si>
    <t>2306</t>
  </si>
  <si>
    <t>Gazela 750 ML</t>
  </si>
  <si>
    <t>2310</t>
  </si>
  <si>
    <t>Santola 750 ML</t>
  </si>
  <si>
    <t>WHISKY</t>
  </si>
  <si>
    <t>0985</t>
  </si>
  <si>
    <t>Johnnie Walker Red Label 750 ML</t>
  </si>
  <si>
    <t>JOHNNIE WALKER</t>
  </si>
  <si>
    <t>2368</t>
  </si>
  <si>
    <t>White Horse 750 ML</t>
  </si>
  <si>
    <t>4377</t>
  </si>
  <si>
    <t>Jameson 750 ML JAMESON</t>
  </si>
  <si>
    <t>JAMESON</t>
  </si>
  <si>
    <t>4975</t>
  </si>
  <si>
    <t>The Famous Grouse 750 ML</t>
  </si>
  <si>
    <t>0106</t>
  </si>
  <si>
    <t>Agua das Pedras Salgada 250 ML</t>
  </si>
  <si>
    <t>PK24</t>
  </si>
  <si>
    <t>AGUA DAS PEDRAS</t>
  </si>
  <si>
    <t>PK</t>
  </si>
  <si>
    <t>3423</t>
  </si>
  <si>
    <t>Agua Gurue 500 ML GURUE</t>
  </si>
  <si>
    <t>GURUE</t>
  </si>
  <si>
    <t>4007</t>
  </si>
  <si>
    <t>Agua Gurue 1.5 LT GURUE</t>
  </si>
  <si>
    <t>4566</t>
  </si>
  <si>
    <t>Garrafao de Agua QUICK</t>
  </si>
  <si>
    <t>QUICK</t>
  </si>
  <si>
    <t>REFRIGERANTES</t>
  </si>
  <si>
    <t>0535</t>
  </si>
  <si>
    <t>Coca Cola Lata 330 ML</t>
  </si>
  <si>
    <t>COCA COLA</t>
  </si>
  <si>
    <t>0537</t>
  </si>
  <si>
    <t>Coca Cola Zero Lata 330 ML</t>
  </si>
  <si>
    <t>0711</t>
  </si>
  <si>
    <t>Fanta Lata 330 ML</t>
  </si>
  <si>
    <t>0711.LARANJA</t>
  </si>
  <si>
    <t>Fanta Lata 330 ML(LARANJA)</t>
  </si>
  <si>
    <t>1648</t>
  </si>
  <si>
    <t>Red Bull 250 ML RED BULL</t>
  </si>
  <si>
    <t>RED BULL</t>
  </si>
  <si>
    <t>1806</t>
  </si>
  <si>
    <t>Agua Tonica SCHWEPPES 330 ML SCHWEPPS</t>
  </si>
  <si>
    <t>SCHWEPPS</t>
  </si>
  <si>
    <t>1809</t>
  </si>
  <si>
    <t>Lemon Twist 330 ML SCHWEPPS</t>
  </si>
  <si>
    <t>1810</t>
  </si>
  <si>
    <t>Soda Water 330 ML SCHWEPPS</t>
  </si>
  <si>
    <t>1849</t>
  </si>
  <si>
    <t>Sparletha Morango 330 ML</t>
  </si>
  <si>
    <t>1857</t>
  </si>
  <si>
    <t>Sprite Lata 330 ML</t>
  </si>
  <si>
    <t>3020</t>
  </si>
  <si>
    <t>Sparletha Cream Soda 330 ML</t>
  </si>
  <si>
    <t>4223</t>
  </si>
  <si>
    <t>Coca Cola Light Lata 330 ML</t>
  </si>
  <si>
    <t>SUMOS</t>
  </si>
  <si>
    <t>0096</t>
  </si>
  <si>
    <t>Ceres Sparkling GRF 275 ML CERES</t>
  </si>
  <si>
    <t>CERES</t>
  </si>
  <si>
    <t>0096.MACA</t>
  </si>
  <si>
    <t>Ceres Sparkling GRF 275 ML CERES(MACA)</t>
  </si>
  <si>
    <t>0096.UVAVERDE</t>
  </si>
  <si>
    <t>Ceres Sparkling GRF 275 ML CERES(UVA VERDE)</t>
  </si>
  <si>
    <t>0096.UVAVERMELH</t>
  </si>
  <si>
    <t>Ceres Sparkling GRF 275 ML CERES(UVA VERMEL)</t>
  </si>
  <si>
    <t>0439</t>
  </si>
  <si>
    <t>Ceres 200 ML CERES</t>
  </si>
  <si>
    <t>0439.LITCHI</t>
  </si>
  <si>
    <t>Ceres 200 ML CERES(LITCHI)</t>
  </si>
  <si>
    <t>0439.MANGA</t>
  </si>
  <si>
    <t>Ceres 200 ML CERES(MANGA)</t>
  </si>
  <si>
    <t>0439.UVAVERMELH</t>
  </si>
  <si>
    <t>Ceres 200 ML CERES(UVA VERMEL)</t>
  </si>
  <si>
    <t>0450</t>
  </si>
  <si>
    <t>Ceres 2 LT CERES DELIGHT</t>
  </si>
  <si>
    <t>0450.LARANJA</t>
  </si>
  <si>
    <t>Ceres 2 LT CERES DELIGHT(LARANJA)</t>
  </si>
  <si>
    <t>0450.MACA</t>
  </si>
  <si>
    <t>Ceres 2 LT CERES DELIGHT(MACA)</t>
  </si>
  <si>
    <t>0450.MANGA</t>
  </si>
  <si>
    <t>Ceres 2 LT CERES DELIGHT(MANGA)</t>
  </si>
  <si>
    <t>0461</t>
  </si>
  <si>
    <t>Ceres Squash 1.75 LT CERES</t>
  </si>
  <si>
    <t>0461.LARANJA</t>
  </si>
  <si>
    <t>Ceres Squash 1.75 LT CERES(LARANJA)</t>
  </si>
  <si>
    <t>0461.MANGA</t>
  </si>
  <si>
    <t>Ceres Squash 1.75 LT CERES(MANGA)</t>
  </si>
  <si>
    <t>0461.TROPICAL</t>
  </si>
  <si>
    <t>Ceres Squash 1.75 LT CERES(TROPICAL)</t>
  </si>
  <si>
    <t>0857</t>
  </si>
  <si>
    <t>Fruitree Garrafa 350 ML FRUITREE</t>
  </si>
  <si>
    <t>FRUITREE</t>
  </si>
  <si>
    <t>0857.LARANJA</t>
  </si>
  <si>
    <t>Fruitree Garrafa 350 ML FRUITREE(LARANJA)</t>
  </si>
  <si>
    <t>0857.TROPICAL</t>
  </si>
  <si>
    <t>Fruitree Garrafa 350 ML FRUITREE(TROPICAL)</t>
  </si>
  <si>
    <t>0859</t>
  </si>
  <si>
    <t>Fruitree 200 ML FRUITREE</t>
  </si>
  <si>
    <t>0859.LARANJA</t>
  </si>
  <si>
    <t>Fruitree 200 ML FRUITREE(LARANJA)</t>
  </si>
  <si>
    <t>0859.MEDITERRAN</t>
  </si>
  <si>
    <t>Fruitree 200 ML FRUITREE(MEDITERRAN)</t>
  </si>
  <si>
    <t>4155</t>
  </si>
  <si>
    <t>Ceres 1 LT CERES</t>
  </si>
  <si>
    <t>4155.APRICOT</t>
  </si>
  <si>
    <t>Ceres 1 LT CERES(APRICOT)</t>
  </si>
  <si>
    <t>4155.CRANBKIWI</t>
  </si>
  <si>
    <t>Ceres 1 LT CERES(CRANBERRY )</t>
  </si>
  <si>
    <t>4155.FULMOOHARV</t>
  </si>
  <si>
    <t>Ceres 1 LT CERES(FULL MOON )</t>
  </si>
  <si>
    <t>4155.LITCHI</t>
  </si>
  <si>
    <t>Ceres 1 LT CERES(LITCHI)</t>
  </si>
  <si>
    <t>4155.MACA</t>
  </si>
  <si>
    <t>Ceres 1 LT CERES(MACA)</t>
  </si>
  <si>
    <t>4155.MANGA</t>
  </si>
  <si>
    <t>Ceres 1 LT CERES(MANGA)</t>
  </si>
  <si>
    <t>4155.MARACUJA</t>
  </si>
  <si>
    <t>Ceres 1 LT CERES(MARACUJA)</t>
  </si>
  <si>
    <t>4155.MEDLEYMIX</t>
  </si>
  <si>
    <t>Ceres 1 LT CERES(MEDLEY MIX)</t>
  </si>
  <si>
    <t>4155.SECRETVALL</t>
  </si>
  <si>
    <t>Ceres 1 LT CERES(SECRET OF )</t>
  </si>
  <si>
    <t>4155.WHISPERSUM</t>
  </si>
  <si>
    <t>Ceres 1 LT CERES(WHISPER OF)</t>
  </si>
  <si>
    <t>4158</t>
  </si>
  <si>
    <t>Ceres Delight 1  LT CERES</t>
  </si>
  <si>
    <t>4158.COCOPINE</t>
  </si>
  <si>
    <t>Ceres Delight 1  LT CERES(COCOPINE)</t>
  </si>
  <si>
    <t>4158.GUAVA</t>
  </si>
  <si>
    <t>Ceres Delight 1  LT CERES(GUAVA)</t>
  </si>
  <si>
    <t>4158.MANGA</t>
  </si>
  <si>
    <t>Ceres Delight 1  LT CERES(MANGA)</t>
  </si>
  <si>
    <t>4158.MANGORANG</t>
  </si>
  <si>
    <t>Ceres Delight 1  LT CERES(MANGO &amp; OR)</t>
  </si>
  <si>
    <t>4158.TROPICAL</t>
  </si>
  <si>
    <t>Ceres Delight 1  LT CERES(TROPICAL)</t>
  </si>
  <si>
    <t xml:space="preserve">CHARCUTARIA </t>
  </si>
  <si>
    <t>FIAMBRE</t>
  </si>
  <si>
    <t>70764</t>
  </si>
  <si>
    <t xml:space="preserve">Fiambre de Peru </t>
  </si>
  <si>
    <t>74311</t>
  </si>
  <si>
    <t>Fiambre Olive Loaf Fatiado</t>
  </si>
  <si>
    <t>74312</t>
  </si>
  <si>
    <t>Fiambre Pepper Loaf Fatiado</t>
  </si>
  <si>
    <t>POLONY</t>
  </si>
  <si>
    <t>0001</t>
  </si>
  <si>
    <t>French Polony 1 KG AL AMIEN</t>
  </si>
  <si>
    <t>AL AMIEN</t>
  </si>
  <si>
    <t xml:space="preserve">CONGELADOS </t>
  </si>
  <si>
    <t>CONGELADOS</t>
  </si>
  <si>
    <t>CARNE AVES</t>
  </si>
  <si>
    <t>0006</t>
  </si>
  <si>
    <t>Hamburguer de Frango 3.3 KG N1</t>
  </si>
  <si>
    <t>0784</t>
  </si>
  <si>
    <t>Frango Inteiro Importado Malawi</t>
  </si>
  <si>
    <t>MALAWI</t>
  </si>
  <si>
    <t>0784.1.1 KG</t>
  </si>
  <si>
    <t>Frango Inteiro Importado Malawi(1.1 KG)</t>
  </si>
  <si>
    <t>41449</t>
  </si>
  <si>
    <t>Pato Inteiro Congelado DUCK</t>
  </si>
  <si>
    <t>DUCK</t>
  </si>
  <si>
    <t>45063</t>
  </si>
  <si>
    <t>Peru Inteiro</t>
  </si>
  <si>
    <t>5384</t>
  </si>
  <si>
    <t>Salsichas Chicken Viennas 340 GR PERDIX</t>
  </si>
  <si>
    <t>PERDIX</t>
  </si>
  <si>
    <t>6831</t>
  </si>
  <si>
    <t>Quartos de Frango 10 KG KOCH FOODS</t>
  </si>
  <si>
    <t>6850</t>
  </si>
  <si>
    <t>Patas de Frango 12 KG GER</t>
  </si>
  <si>
    <t>CARNE VACA</t>
  </si>
  <si>
    <t>40244</t>
  </si>
  <si>
    <t>Carne Prego Steak</t>
  </si>
  <si>
    <t>40248</t>
  </si>
  <si>
    <t>Carne para Assar (Silverside)</t>
  </si>
  <si>
    <t>40251</t>
  </si>
  <si>
    <t>Carne Strognoff</t>
  </si>
  <si>
    <t>40403</t>
  </si>
  <si>
    <t>Carne Moida KG</t>
  </si>
  <si>
    <t>40663</t>
  </si>
  <si>
    <t>Dobrada Limpa</t>
  </si>
  <si>
    <t>40768</t>
  </si>
  <si>
    <t>Figado de Vaca CARGILL</t>
  </si>
  <si>
    <t>CARGILL</t>
  </si>
  <si>
    <t>40771</t>
  </si>
  <si>
    <t>Filete De Vaca A/Sul ECCO</t>
  </si>
  <si>
    <t>ECCO</t>
  </si>
  <si>
    <t>41173</t>
  </si>
  <si>
    <t>Mao de Vaca</t>
  </si>
  <si>
    <t>41371</t>
  </si>
  <si>
    <t>Rabo de Boi</t>
  </si>
  <si>
    <t>41484</t>
  </si>
  <si>
    <t>Picanha</t>
  </si>
  <si>
    <t>41839</t>
  </si>
  <si>
    <t>Alcatra (Rump Steak) KARAN</t>
  </si>
  <si>
    <t>41895</t>
  </si>
  <si>
    <t>T.Bone Steak C/Fillet (Standard)</t>
  </si>
  <si>
    <t>41961</t>
  </si>
  <si>
    <t>Vazia (Striploin) AS KARAN</t>
  </si>
  <si>
    <t>41979</t>
  </si>
  <si>
    <t>Top Side AS KARAN</t>
  </si>
  <si>
    <t>45039</t>
  </si>
  <si>
    <t>Salsicha de Vaca</t>
  </si>
  <si>
    <t>LEGUMES</t>
  </si>
  <si>
    <t>0007</t>
  </si>
  <si>
    <t>Froz Veg Ervilha 2.5 KG</t>
  </si>
  <si>
    <t>0838</t>
  </si>
  <si>
    <t>Froz Veg  Batata Congelada 2.5 KG</t>
  </si>
  <si>
    <t>0851</t>
  </si>
  <si>
    <t>Froz Veg Feijao Verde Cortado 1 KG</t>
  </si>
  <si>
    <t>0854</t>
  </si>
  <si>
    <t>Froz Veg Espinafre 4 X 2.5 KG</t>
  </si>
  <si>
    <t>0855</t>
  </si>
  <si>
    <t>Froz Veg Couve Flor 4 X 2.5 KG</t>
  </si>
  <si>
    <t>0860</t>
  </si>
  <si>
    <t xml:space="preserve">Froz Veg Cenoura Bebe 4 X 2.5 KG </t>
  </si>
  <si>
    <t>5050</t>
  </si>
  <si>
    <t xml:space="preserve">Froz Veg Brocolos 1 KG </t>
  </si>
  <si>
    <t>FREEZERLINK</t>
  </si>
  <si>
    <t>PEIXE</t>
  </si>
  <si>
    <t>3123</t>
  </si>
  <si>
    <t>Carapau 16+ 30 KG</t>
  </si>
  <si>
    <t>40203</t>
  </si>
  <si>
    <t>Bacalhau Inteiro Seco</t>
  </si>
  <si>
    <t>43035</t>
  </si>
  <si>
    <t>Filete De Pescada</t>
  </si>
  <si>
    <t>44537</t>
  </si>
  <si>
    <t>Peixe Cachucho (Alfonsinho) KG</t>
  </si>
  <si>
    <t>5401</t>
  </si>
  <si>
    <t>Carapau Japao 100/300 20 KG HAPPY</t>
  </si>
  <si>
    <t>6178</t>
  </si>
  <si>
    <t>Carapau 16- 30 KG</t>
  </si>
  <si>
    <t>6200</t>
  </si>
  <si>
    <t>Carapau 14+ 30 KG</t>
  </si>
  <si>
    <t>6260</t>
  </si>
  <si>
    <t>Carapau Korea 80/150 20 KG</t>
  </si>
  <si>
    <t>6839</t>
  </si>
  <si>
    <t>Carapau Taiwan 10 KG</t>
  </si>
  <si>
    <t>6840</t>
  </si>
  <si>
    <t>Carapau 16- 20 KG</t>
  </si>
  <si>
    <t>6841</t>
  </si>
  <si>
    <t>Carapau China 100/300 15 KG</t>
  </si>
  <si>
    <t>6863</t>
  </si>
  <si>
    <t>Carapau China 150/300 10 KG</t>
  </si>
  <si>
    <t>SALGADOS</t>
  </si>
  <si>
    <t>0141</t>
  </si>
  <si>
    <t>Apas P/Chamussas Fatima 500 GR</t>
  </si>
  <si>
    <t>SOBREMESAS</t>
  </si>
  <si>
    <t>3127</t>
  </si>
  <si>
    <t>Mousse de Chocolate 5 KG BAKELS</t>
  </si>
  <si>
    <t>BAKELS</t>
  </si>
  <si>
    <t>SORVETES</t>
  </si>
  <si>
    <t>0025</t>
  </si>
  <si>
    <t>Sorvete SOFT Serve 5 LT</t>
  </si>
  <si>
    <t>0025.CHOCOLATE</t>
  </si>
  <si>
    <t>Sorvete SOFT Serve 5 LT(CHOCOLATE)</t>
  </si>
  <si>
    <t>0025.MORANGO</t>
  </si>
  <si>
    <t>Sorvete SOFT Serve 5 LT(MORANGO)</t>
  </si>
  <si>
    <t>0025.VANILA</t>
  </si>
  <si>
    <t>Sorvete SOFT Serve 5 LT(VANILA)</t>
  </si>
  <si>
    <t>5634</t>
  </si>
  <si>
    <t>Sorvete Rich n Creamy 2 LT</t>
  </si>
  <si>
    <t>OLA</t>
  </si>
  <si>
    <t>5634.CHOCOLATE</t>
  </si>
  <si>
    <t>Sorvete Rich n Creamy 2 LT(CHOCOLATE)</t>
  </si>
  <si>
    <t>5634.NEOPOLITAN</t>
  </si>
  <si>
    <t>Sorvete Rich n Creamy 2 LT(NEOPOLITAN)</t>
  </si>
  <si>
    <t>5634.VANILLA</t>
  </si>
  <si>
    <t>Sorvete Rich n Creamy 2 LT(VANILLA)</t>
  </si>
  <si>
    <t xml:space="preserve">CONSERVAS </t>
  </si>
  <si>
    <t>CONSERVAS</t>
  </si>
  <si>
    <t>CARNE</t>
  </si>
  <si>
    <t>5836</t>
  </si>
  <si>
    <t>Almondegas com Ervilhas 425 GR DIAMIR</t>
  </si>
  <si>
    <t>FRUTA</t>
  </si>
  <si>
    <t>0289</t>
  </si>
  <si>
    <t>Maca Fatiada (Pie Apple) 2.84 KG MISTRO</t>
  </si>
  <si>
    <t>1249</t>
  </si>
  <si>
    <t>Mistura Frutas 3KG MISTRO</t>
  </si>
  <si>
    <t>4374</t>
  </si>
  <si>
    <t>Compota Misto de Frutas 450 GR HUGO´S</t>
  </si>
  <si>
    <t>HUGO´S</t>
  </si>
  <si>
    <t>5735</t>
  </si>
  <si>
    <t>Alperce Metades em Calda 2.5 KG DIAMIR</t>
  </si>
  <si>
    <t>5737</t>
  </si>
  <si>
    <t>Ervilhas Reidratadas 2.5 KG DIAMIR</t>
  </si>
  <si>
    <t>5759</t>
  </si>
  <si>
    <t>Salada de Frutas 420 GR DIAMIR</t>
  </si>
  <si>
    <t>5764</t>
  </si>
  <si>
    <t>Ananas Pedacos em Calda 3.035 KG DIAMIR</t>
  </si>
  <si>
    <t>5773</t>
  </si>
  <si>
    <t>Pera Metades em Calda 2.5 KG DIAMIR</t>
  </si>
  <si>
    <t>5780</t>
  </si>
  <si>
    <t>Gomos de Tangerina em Calda 2.65 KG DIAMIR</t>
  </si>
  <si>
    <t>5790</t>
  </si>
  <si>
    <t>Cerejas Vermelhas em Calda 160 GR DIAMIR</t>
  </si>
  <si>
    <t>5810</t>
  </si>
  <si>
    <t>Salada de Frutas 840 GR Extra DIAMIR</t>
  </si>
  <si>
    <t>6773</t>
  </si>
  <si>
    <t>Ervilhas 2.5 KG GOURMET</t>
  </si>
  <si>
    <t>6828</t>
  </si>
  <si>
    <t>Pessego Metades 420 GR GOURMET</t>
  </si>
  <si>
    <t>6977</t>
  </si>
  <si>
    <t>Cerejas Vermelhas em Xarope 840 GR Extra DIAMIR</t>
  </si>
  <si>
    <t>6978</t>
  </si>
  <si>
    <t>Cerejas Verdes em Xarope 840 GR Extra DIAMIR</t>
  </si>
  <si>
    <t>PEIXE/MARISCO</t>
  </si>
  <si>
    <t>0165</t>
  </si>
  <si>
    <t>Atum Posta ao Natural 1,7 KG</t>
  </si>
  <si>
    <t>CAMPINO</t>
  </si>
  <si>
    <t>5716</t>
  </si>
  <si>
    <t>Sardinha em Tomate 120 GR DIAMIR</t>
  </si>
  <si>
    <t>6979</t>
  </si>
  <si>
    <t>Mexilhoes em Escabeche 115 GR DIAMIR</t>
  </si>
  <si>
    <t>1X5</t>
  </si>
  <si>
    <t>TOMATE</t>
  </si>
  <si>
    <t>0033C</t>
  </si>
  <si>
    <t>Molho Tomate 350 ML ALL GOLD</t>
  </si>
  <si>
    <t>1227</t>
  </si>
  <si>
    <t>Tomate Pelado 2.55 KG MERYSA</t>
  </si>
  <si>
    <t>MERYSA</t>
  </si>
  <si>
    <t>1692</t>
  </si>
  <si>
    <t>Tomate Indiano 410 GR RHODES</t>
  </si>
  <si>
    <t>RHODES</t>
  </si>
  <si>
    <t>5497</t>
  </si>
  <si>
    <t>Tomate Triturado 2.55 KG MERYSA</t>
  </si>
  <si>
    <t>6822</t>
  </si>
  <si>
    <t>Tomate Mexicano 410 GR RHODES</t>
  </si>
  <si>
    <t>6823</t>
  </si>
  <si>
    <t>Tomate Mediterraneo 410 GR RHODES</t>
  </si>
  <si>
    <t>6867</t>
  </si>
  <si>
    <t>Polpa de Tomate 4 KG DESANTIS</t>
  </si>
  <si>
    <t>DESANTIS</t>
  </si>
  <si>
    <t>VEGETAIS</t>
  </si>
  <si>
    <t>0125</t>
  </si>
  <si>
    <t>Alcaparras Balde 1 KG LIBERTY</t>
  </si>
  <si>
    <t>LIBERTY</t>
  </si>
  <si>
    <t>0989</t>
  </si>
  <si>
    <t xml:space="preserve">Azeitona Kalamata 5 KG </t>
  </si>
  <si>
    <t>1030</t>
  </si>
  <si>
    <t>Feijao Vermelho 410 GR KOO</t>
  </si>
  <si>
    <t>KOO</t>
  </si>
  <si>
    <t>1254</t>
  </si>
  <si>
    <t>Mistura Tomate &amp; Cebola 3 KG MISTRO</t>
  </si>
  <si>
    <t>2074</t>
  </si>
  <si>
    <t>Feijao Branco 425 GR UP</t>
  </si>
  <si>
    <t>2075</t>
  </si>
  <si>
    <t>Feijao Branco 850 GR UP</t>
  </si>
  <si>
    <t>2078</t>
  </si>
  <si>
    <t>Feijao Frade Lata 425 GR UP</t>
  </si>
  <si>
    <t>3026</t>
  </si>
  <si>
    <t>Mistura de vegetais 3 KG MISTRO</t>
  </si>
  <si>
    <t>4742</t>
  </si>
  <si>
    <t>Grao de Bico 2.55 KG GOURMET</t>
  </si>
  <si>
    <t>5468</t>
  </si>
  <si>
    <t>Feijao Manteiga Cozido 2.55 KG GOURMET</t>
  </si>
  <si>
    <t>5704</t>
  </si>
  <si>
    <t>Cogumelos Laminados 3 KG DIAMIR</t>
  </si>
  <si>
    <t>5710</t>
  </si>
  <si>
    <t>Feijao Cozido em Molho de Tomate 2.7 KG DIAMIR</t>
  </si>
  <si>
    <t>5723</t>
  </si>
  <si>
    <t>Alho Moido 810 GR DIAMIR</t>
  </si>
  <si>
    <t>5729</t>
  </si>
  <si>
    <t>Ananas Rodelas em Calda 3.035 KG DIAMIR</t>
  </si>
  <si>
    <t>5730</t>
  </si>
  <si>
    <t>Grao de Bico Extra 2.5 KG DIAMIR</t>
  </si>
  <si>
    <t>5733</t>
  </si>
  <si>
    <t>Feijao Vermelho Cozido 2.5 KG DIAMIR</t>
  </si>
  <si>
    <t>5736</t>
  </si>
  <si>
    <t>Beterraba Fatiada 2.65 KG DIAMIR</t>
  </si>
  <si>
    <t>5740</t>
  </si>
  <si>
    <t>Milho Doce 300 GR DIAMIR</t>
  </si>
  <si>
    <t>5752</t>
  </si>
  <si>
    <t>Beterraba Ralada 2.5 KG DIAMIR</t>
  </si>
  <si>
    <t>5753</t>
  </si>
  <si>
    <t>Cogumelos Laminados 360 GR DIAMIR</t>
  </si>
  <si>
    <t>5761</t>
  </si>
  <si>
    <t>Cogumelos Inteiros 360 GR DIAMIR</t>
  </si>
  <si>
    <t>5765</t>
  </si>
  <si>
    <t>Feijao Verde Fino 2.5 KG DIAMIR</t>
  </si>
  <si>
    <t>5769</t>
  </si>
  <si>
    <t>Grao de Bico Cozidos 540 GR DIAMIR</t>
  </si>
  <si>
    <t>5774</t>
  </si>
  <si>
    <t>Azeitona Verde Fatiada 3.1 KG DIAMIR</t>
  </si>
  <si>
    <t>5786</t>
  </si>
  <si>
    <t>Feijao Vermelho 540 GR DIAMIR</t>
  </si>
  <si>
    <t>5787</t>
  </si>
  <si>
    <t>Azeitona Preta Fatiada 3.1 KG DIAMIR</t>
  </si>
  <si>
    <t>5793</t>
  </si>
  <si>
    <t>Ervilhas 400 GR DIAMIR</t>
  </si>
  <si>
    <t>5803</t>
  </si>
  <si>
    <t>Cenoura Fatiada 2.65 KG DIAMIR</t>
  </si>
  <si>
    <t>5804</t>
  </si>
  <si>
    <t>Aipo Ralado 2.5 KG DIAMIR</t>
  </si>
  <si>
    <t>5807</t>
  </si>
  <si>
    <t>Cenoura Ralada 2.5 KG DIAMIR</t>
  </si>
  <si>
    <t>5808</t>
  </si>
  <si>
    <t>Milho Bebe (Mazorquitas) 2.9 KG DIAMIR</t>
  </si>
  <si>
    <t>5816</t>
  </si>
  <si>
    <t>Lentilhas Cozidas 2.5 KG Extra DIAMIR</t>
  </si>
  <si>
    <t>5820</t>
  </si>
  <si>
    <t>Azeitona Recheada 292 GR DIAMIR</t>
  </si>
  <si>
    <t>5821</t>
  </si>
  <si>
    <t>Azeitona Recheada 350 GR Extra DIAMIR</t>
  </si>
  <si>
    <t>5846</t>
  </si>
  <si>
    <t>Pepininhos em Vinagre 765 GR DIAMIR</t>
  </si>
  <si>
    <t>5850</t>
  </si>
  <si>
    <t>Espinafres 2.5 KG DIAMIR</t>
  </si>
  <si>
    <t>5858</t>
  </si>
  <si>
    <t>Pisto Vegetais Fritos 4.2 KG DIAMIR</t>
  </si>
  <si>
    <t>5860</t>
  </si>
  <si>
    <t>Alhos-Porros Ao Natural 2.65 KG DIAMIR</t>
  </si>
  <si>
    <t>5861</t>
  </si>
  <si>
    <t>Cebola Frita 2.6 KG DIAMIR</t>
  </si>
  <si>
    <t>5862</t>
  </si>
  <si>
    <t>Azeitona Recheada 50 GR DIAMIR</t>
  </si>
  <si>
    <t>1X3</t>
  </si>
  <si>
    <t>5874</t>
  </si>
  <si>
    <t>Cenoura Cubos 2.5 KG DIAMIR</t>
  </si>
  <si>
    <t>5882</t>
  </si>
  <si>
    <t>Pepininhos em Vinagre Galao 3.9 KG DIAMIR</t>
  </si>
  <si>
    <t>5885</t>
  </si>
  <si>
    <t>Cocktail de Azeitonas Galao 4 KG DIAMIR</t>
  </si>
  <si>
    <t>5928</t>
  </si>
  <si>
    <t>Ananas Rodelas em Sumo 3.035 KG DIAMIR</t>
  </si>
  <si>
    <t>6412</t>
  </si>
  <si>
    <t>Azeitona Preta Inteira 350 GR MAÇARICO</t>
  </si>
  <si>
    <t>MAÇARICO</t>
  </si>
  <si>
    <t>6458</t>
  </si>
  <si>
    <t>Pickles em Vinagre 300 GR DIAMIR</t>
  </si>
  <si>
    <t>6460</t>
  </si>
  <si>
    <t>Espargos Verdes Cortados 390 GR DIAMIR</t>
  </si>
  <si>
    <t>6471</t>
  </si>
  <si>
    <t>Cogumelos Inteiros 2.5 KG GOURMET</t>
  </si>
  <si>
    <t>6784</t>
  </si>
  <si>
    <t>Feijao Frade 850 GR UP</t>
  </si>
  <si>
    <t>6825</t>
  </si>
  <si>
    <t>Azeitona Verde Laminada 345 GR GOURMET</t>
  </si>
  <si>
    <t>6826</t>
  </si>
  <si>
    <t>Cebolinhas em Vinagre 345 GR FERBAR</t>
  </si>
  <si>
    <t>FERBAR</t>
  </si>
  <si>
    <t xml:space="preserve">FRESCOS </t>
  </si>
  <si>
    <t>FRUTAS</t>
  </si>
  <si>
    <t>3211</t>
  </si>
  <si>
    <t>Maca Media Verde 12 KG</t>
  </si>
  <si>
    <t>OVOS</t>
  </si>
  <si>
    <t>1369</t>
  </si>
  <si>
    <t>Ovos 30 Duzias</t>
  </si>
  <si>
    <t>5577</t>
  </si>
  <si>
    <t>Ovos 1/2 Duzia</t>
  </si>
  <si>
    <t>VERDURAS E LEGUMES</t>
  </si>
  <si>
    <t>6921</t>
  </si>
  <si>
    <t>Batata Nacional 10 KG</t>
  </si>
  <si>
    <t xml:space="preserve">GAME </t>
  </si>
  <si>
    <t>GAME</t>
  </si>
  <si>
    <t>90235</t>
  </si>
  <si>
    <t>Game Bacon</t>
  </si>
  <si>
    <t>90879</t>
  </si>
  <si>
    <t>Game Entrecosto</t>
  </si>
  <si>
    <t>94345</t>
  </si>
  <si>
    <t>Game Entremeada</t>
  </si>
  <si>
    <t>94347</t>
  </si>
  <si>
    <t>Game Costeletas</t>
  </si>
  <si>
    <t>ENCHIDOS</t>
  </si>
  <si>
    <t>90881</t>
  </si>
  <si>
    <t>Game Fiambre Sanduiche</t>
  </si>
  <si>
    <t>BLAWBERY MEAT</t>
  </si>
  <si>
    <t>BANHOS</t>
  </si>
  <si>
    <t>0065</t>
  </si>
  <si>
    <t>Gel WC C/Lixivia 750 ML ACTY</t>
  </si>
  <si>
    <t>1X16</t>
  </si>
  <si>
    <t>ACTY</t>
  </si>
  <si>
    <t>COZINHA</t>
  </si>
  <si>
    <t>6110</t>
  </si>
  <si>
    <t>Sunlight Powder 500 GR</t>
  </si>
  <si>
    <t>SUNLIGHT</t>
  </si>
  <si>
    <t>0085</t>
  </si>
  <si>
    <t xml:space="preserve">Sabonete Liquido Antibacteriano 300 ML </t>
  </si>
  <si>
    <t>NATHURA</t>
  </si>
  <si>
    <t>0085.THERAPY</t>
  </si>
  <si>
    <t>Sabonete Liquido Antibacteriano 300 ML (THERAPY)</t>
  </si>
  <si>
    <t>1741</t>
  </si>
  <si>
    <t>Sabao MiniSan 20 UN MINISAN</t>
  </si>
  <si>
    <t>MINISAN</t>
  </si>
  <si>
    <t>6794</t>
  </si>
  <si>
    <t>Desodorizante DeoAero 150 ML AXE</t>
  </si>
  <si>
    <t>AXE</t>
  </si>
  <si>
    <t>6794.ADRENALIN</t>
  </si>
  <si>
    <t>Desodorizante DeoAero 150 ML AXE(ADRENALIN)</t>
  </si>
  <si>
    <t>6794.BLACK</t>
  </si>
  <si>
    <t>Desodorizante DeoAero 150 ML AXE(BLACK)</t>
  </si>
  <si>
    <t>6794.DARKTEMP</t>
  </si>
  <si>
    <t>Desodorizante DeoAero 150 ML AXE(DARK TEMPT)</t>
  </si>
  <si>
    <t>6794.MUSK</t>
  </si>
  <si>
    <t>Desodorizante DeoAero 150 ML AXE(MUSK)</t>
  </si>
  <si>
    <t>6795</t>
  </si>
  <si>
    <t>Desodorizante Roll-On 50 ML SHIELD</t>
  </si>
  <si>
    <t>PK6</t>
  </si>
  <si>
    <t>SHIELD</t>
  </si>
  <si>
    <t>6795.CLASSIC</t>
  </si>
  <si>
    <t>Desodorizante Roll-On 50 ML SHIELD (CLASSIC)</t>
  </si>
  <si>
    <t>6796</t>
  </si>
  <si>
    <t>Vaseline Blue Seal 100 ML</t>
  </si>
  <si>
    <t>PK12</t>
  </si>
  <si>
    <t>6797</t>
  </si>
  <si>
    <t>Vaseline 200 GR</t>
  </si>
  <si>
    <t>6797.ALO SOOT</t>
  </si>
  <si>
    <t>Vaseline 200 GR (ALOE SOOTH)</t>
  </si>
  <si>
    <t>6798</t>
  </si>
  <si>
    <t>Vaseline Men 400 ML</t>
  </si>
  <si>
    <t>DAWN</t>
  </si>
  <si>
    <t>6798.COOLING</t>
  </si>
  <si>
    <t>Vaseline Men 400 ML (COOLING)</t>
  </si>
  <si>
    <t>6798.EXT STRE</t>
  </si>
  <si>
    <t>Vaseline Men 400 ML (EXTRA STRE)</t>
  </si>
  <si>
    <t>6802</t>
  </si>
  <si>
    <t>Loção Corporal Protea 200 ML</t>
  </si>
  <si>
    <t>6802.COC BUT</t>
  </si>
  <si>
    <t>Loção Corporal Protea 200 ML (COCOA BUTT)</t>
  </si>
  <si>
    <t>6802.RICH LANO</t>
  </si>
  <si>
    <t>Loção Corporal Protea 200 ML (RICH LANOL)</t>
  </si>
  <si>
    <t>6803</t>
  </si>
  <si>
    <t>Loção Corporal 400 ML DAWN</t>
  </si>
  <si>
    <t>6803.COC BUT</t>
  </si>
  <si>
    <t>Loção Corporal 400 ML DAWN(COCOA BUTT)</t>
  </si>
  <si>
    <t>6803.RICH LANO</t>
  </si>
  <si>
    <t>Loção Corporal 400 ML DAWN(RICH LANOL)</t>
  </si>
  <si>
    <t>6803.VITA E</t>
  </si>
  <si>
    <t>Loção Corporal 400 ML DAWN(VITAMINA E)</t>
  </si>
  <si>
    <t>LAVANDARIA</t>
  </si>
  <si>
    <t>1827</t>
  </si>
  <si>
    <t>Detergente SKIP 1 KG SKIP</t>
  </si>
  <si>
    <t>SKIP</t>
  </si>
  <si>
    <t>6117</t>
  </si>
  <si>
    <t>OMO Multiactive 500 GR</t>
  </si>
  <si>
    <t>OMO</t>
  </si>
  <si>
    <t>6278</t>
  </si>
  <si>
    <t>OMO Multiactive 1 KG</t>
  </si>
  <si>
    <t>6774</t>
  </si>
  <si>
    <t>Sunlight Saquetas 35 GR</t>
  </si>
  <si>
    <t>1X150</t>
  </si>
  <si>
    <t>6775</t>
  </si>
  <si>
    <t>Omo Saquetas 30 GR</t>
  </si>
  <si>
    <t>6785</t>
  </si>
  <si>
    <t>OMO Multiactive 250 GR</t>
  </si>
  <si>
    <t>1X60</t>
  </si>
  <si>
    <t>6789</t>
  </si>
  <si>
    <t>Sunlight Powder 2 KG</t>
  </si>
  <si>
    <t>1X8</t>
  </si>
  <si>
    <t>6792</t>
  </si>
  <si>
    <t>Sunlight Powder 250 GR</t>
  </si>
  <si>
    <t>6792.REG FLEXI</t>
  </si>
  <si>
    <t>Sunlight Powder 250 GR(REG FLEXI)</t>
  </si>
  <si>
    <t>6792.TROPICAL</t>
  </si>
  <si>
    <t>Sunlight Powder 250 GR(TROPICAL)</t>
  </si>
  <si>
    <t>MADEIRAS</t>
  </si>
  <si>
    <t>0023</t>
  </si>
  <si>
    <t>Lava Tudo Madeiras CIF 750 ML</t>
  </si>
  <si>
    <t>CIF</t>
  </si>
  <si>
    <t>MULTI USOS</t>
  </si>
  <si>
    <t>0051</t>
  </si>
  <si>
    <t>Creme de Limpeza 750 ML ACTY</t>
  </si>
  <si>
    <t>0077</t>
  </si>
  <si>
    <t>Lixivia 750 ML ACTY</t>
  </si>
  <si>
    <t>1X18</t>
  </si>
  <si>
    <t>Multi-Usos ACTY 750 ML ACTY</t>
  </si>
  <si>
    <t>0948</t>
  </si>
  <si>
    <t>Creme Amonia Fresh 500 ML Handy Andy</t>
  </si>
  <si>
    <t>1X35</t>
  </si>
  <si>
    <t>HANDY ANDY</t>
  </si>
  <si>
    <t>2344</t>
  </si>
  <si>
    <t>Vim Lemon 500 GR VIM</t>
  </si>
  <si>
    <t>VIM</t>
  </si>
  <si>
    <t>2997</t>
  </si>
  <si>
    <t>Lava Tudo 1.5 LT ACTY</t>
  </si>
  <si>
    <t>2997.LIMAO</t>
  </si>
  <si>
    <t>Lava Tudo 1.5 LT ACTY(LIMAO)</t>
  </si>
  <si>
    <t>2997.MACA</t>
  </si>
  <si>
    <t>Lava Tudo 1.5 LT ACTY(MACA)</t>
  </si>
  <si>
    <t>3055</t>
  </si>
  <si>
    <t>Creolina 500 ML ACTY</t>
  </si>
  <si>
    <t>4002</t>
  </si>
  <si>
    <t>Desentupidor de Canos 1 KG ACTY</t>
  </si>
  <si>
    <t>5485</t>
  </si>
  <si>
    <t>Mistolin Multisuperficies 530 ML FASCINANTE</t>
  </si>
  <si>
    <t>MISTOLIN</t>
  </si>
  <si>
    <t>5937</t>
  </si>
  <si>
    <t>Duck 5IN1 Advanced Cleaning 500 ML</t>
  </si>
  <si>
    <t>5937.LAVANDER</t>
  </si>
  <si>
    <t>Duck 5IN1 Advanced Cleaning 500 ML(LAVANDER)</t>
  </si>
  <si>
    <t>5937.OCEAFORCE</t>
  </si>
  <si>
    <t>Duck 5IN1 Advanced Cleaning 500 ML(OCEAN FORC)</t>
  </si>
  <si>
    <t>5937.POTPOURI</t>
  </si>
  <si>
    <t>Duck 5IN1 Advanced Cleaning 500 ML(POT POURI)</t>
  </si>
  <si>
    <t>6776</t>
  </si>
  <si>
    <t>Gel WC Tripla Accaao 750 ML MISTOLIN</t>
  </si>
  <si>
    <t>6777</t>
  </si>
  <si>
    <t>Gel Limpeza c/ Lixivia 560 ML MISTOLIN</t>
  </si>
  <si>
    <t>6778</t>
  </si>
  <si>
    <t>Amoniactive 545 ML MISTOLIN</t>
  </si>
  <si>
    <t>6779</t>
  </si>
  <si>
    <t>Lixiviactive 545 ML MISTOLIN</t>
  </si>
  <si>
    <t>6780</t>
  </si>
  <si>
    <t>Gel WC c/ Lixivia 750 ML MISTOLIN</t>
  </si>
  <si>
    <t>6781</t>
  </si>
  <si>
    <t>Multisuperficies c/ Lixivia 510 ML STARLIM</t>
  </si>
  <si>
    <t>6793</t>
  </si>
  <si>
    <t>Lixivia 750 ML DOMESTOS</t>
  </si>
  <si>
    <t>DOMESTOS</t>
  </si>
  <si>
    <t>6793.LAVANDER</t>
  </si>
  <si>
    <t>Lixivia 750 ML DOMESTOS (LAVANDER)</t>
  </si>
  <si>
    <t>6793.LEMON</t>
  </si>
  <si>
    <t>Lixivia 750 ML DOMESTOS (LEMON)</t>
  </si>
  <si>
    <t>6793.SUMMER</t>
  </si>
  <si>
    <t>Lixivia 750 ML DOMESTOS (SUMMER)</t>
  </si>
  <si>
    <t>AMBIENTADORES</t>
  </si>
  <si>
    <t>5029</t>
  </si>
  <si>
    <t>Ambientador 250 ML ACTY</t>
  </si>
  <si>
    <t>5029.PESSEGO</t>
  </si>
  <si>
    <t>Ambientador 250 ML ACTY(PESSEGO)</t>
  </si>
  <si>
    <t>5526</t>
  </si>
  <si>
    <t>Ambientador Frey 300 ML</t>
  </si>
  <si>
    <t>5526.BERRYLICIO</t>
  </si>
  <si>
    <t>Ambientador Frey 300 ML(BERRYLICIO)</t>
  </si>
  <si>
    <t>5526.NEWYORK</t>
  </si>
  <si>
    <t>Ambientador Frey 300 ML(NEW YORK)</t>
  </si>
  <si>
    <t>5526.SPRING</t>
  </si>
  <si>
    <t>Ambientador Frey 300 ML(SPRING)</t>
  </si>
  <si>
    <t>5526.SWEETMOMEN</t>
  </si>
  <si>
    <t>Ambientador Frey 300 ML(SWEET MOME)</t>
  </si>
  <si>
    <t>0058</t>
  </si>
  <si>
    <t>Detergente Maquina Lavar Loica (Aguas Duras) 20 LT</t>
  </si>
  <si>
    <t>0067</t>
  </si>
  <si>
    <t>Lava Loica Manual 20 LT ACTY</t>
  </si>
  <si>
    <t>0068</t>
  </si>
  <si>
    <t>Lava Loica Manual 5 LT ACTY</t>
  </si>
  <si>
    <t>0068.LIMAO</t>
  </si>
  <si>
    <t>Lava Loica Manual 5 LT ACTY(LIMAO)</t>
  </si>
  <si>
    <t>0068.MACA</t>
  </si>
  <si>
    <t>Lava Loica Manual 5 LT ACTY(MACA)</t>
  </si>
  <si>
    <t>0171</t>
  </si>
  <si>
    <t>Avental Profissional (R12)</t>
  </si>
  <si>
    <t>5026</t>
  </si>
  <si>
    <t>Toalha Papel Industrial 400 MT UP</t>
  </si>
  <si>
    <t>1X2</t>
  </si>
  <si>
    <t>0050</t>
  </si>
  <si>
    <t>Condicionador Hotel 10 ML ACTY</t>
  </si>
  <si>
    <t>1X250</t>
  </si>
  <si>
    <t>0079</t>
  </si>
  <si>
    <t>Locao Corporal Hotel 10 ML ACTY</t>
  </si>
  <si>
    <t>5000</t>
  </si>
  <si>
    <t>Sabonete Liquido Neutro 5 LT NATHURA</t>
  </si>
  <si>
    <t>INSETICIDAS/REPELENTES</t>
  </si>
  <si>
    <t>0234</t>
  </si>
  <si>
    <t>Baygon BAYGON</t>
  </si>
  <si>
    <t>BAYGON</t>
  </si>
  <si>
    <t>0234.180 ML</t>
  </si>
  <si>
    <t>Baygon BAYGON(180 ML)</t>
  </si>
  <si>
    <t>0234.300 ML</t>
  </si>
  <si>
    <t>Baygon BAYGON(300 ML)</t>
  </si>
  <si>
    <t>4531</t>
  </si>
  <si>
    <t>Repelente 150 GR PEACEFULL SLEEP</t>
  </si>
  <si>
    <t>PEACEFULL SLEEP</t>
  </si>
  <si>
    <t>6114</t>
  </si>
  <si>
    <t>Detergente Roupa Po 12 KG ACTY</t>
  </si>
  <si>
    <t>6142</t>
  </si>
  <si>
    <t>STA SOFT Amaciador Roupa 2 LT</t>
  </si>
  <si>
    <t>STA-SOFT</t>
  </si>
  <si>
    <t>6142.SPRING</t>
  </si>
  <si>
    <t>STA SOFT Amaciador Roupa 2 LT(SPRING FRE)</t>
  </si>
  <si>
    <t>0055</t>
  </si>
  <si>
    <t>Desinfectante A Base De Alcool 5 LT</t>
  </si>
  <si>
    <t>0075</t>
  </si>
  <si>
    <t>Lava Tudo PH Neutro 5 LT ACTY</t>
  </si>
  <si>
    <t>0075.ALOEVERA</t>
  </si>
  <si>
    <t>Lava Tudo PH Neutro 5 LT ACTY(ALOE VERA)</t>
  </si>
  <si>
    <t>0075.FLORAL</t>
  </si>
  <si>
    <t>Lava Tudo PH Neutro 5 LT ACTY(FLORAL)</t>
  </si>
  <si>
    <t>0075.LIMAO</t>
  </si>
  <si>
    <t>Lava Tudo PH Neutro 5 LT ACTY(LIMAO)</t>
  </si>
  <si>
    <t>0075.MARINHO</t>
  </si>
  <si>
    <t>Lava Tudo PH Neutro 5 LT ACTY(MARINHO)</t>
  </si>
  <si>
    <t>0078</t>
  </si>
  <si>
    <t>Lixivia Prof 5 LT ACTY</t>
  </si>
  <si>
    <t>4001</t>
  </si>
  <si>
    <t>Cera Acrilica 5 LT ACTY</t>
  </si>
  <si>
    <t>PISCINAS</t>
  </si>
  <si>
    <t>0082</t>
  </si>
  <si>
    <t>PH + 3.5 KG ACTY</t>
  </si>
  <si>
    <t>6272</t>
  </si>
  <si>
    <t>Kit Teste Para Piscina</t>
  </si>
  <si>
    <t>HTH</t>
  </si>
  <si>
    <t>ARTIGOS DIVERSOS</t>
  </si>
  <si>
    <t>1853</t>
  </si>
  <si>
    <t>Spirit Gel 5 LT</t>
  </si>
  <si>
    <t>6771</t>
  </si>
  <si>
    <t>Pratos Plastico 4 UN RENA</t>
  </si>
  <si>
    <t>RENA</t>
  </si>
  <si>
    <t>6805</t>
  </si>
  <si>
    <t>Cesto Roupa RENA</t>
  </si>
  <si>
    <t>6809</t>
  </si>
  <si>
    <t>Coldman c/Pega 7 LT RENA</t>
  </si>
  <si>
    <t>6810</t>
  </si>
  <si>
    <t>Molas 12 UN RENA</t>
  </si>
  <si>
    <t>6811</t>
  </si>
  <si>
    <t>Cabides Kids RENA</t>
  </si>
  <si>
    <t>6820</t>
  </si>
  <si>
    <t>Tabua Engomar Basic Metal RENA</t>
  </si>
  <si>
    <t>6821</t>
  </si>
  <si>
    <t>Tabua Engomar Madeira RENA</t>
  </si>
  <si>
    <t>0170</t>
  </si>
  <si>
    <t xml:space="preserve">Aventais Descartaveis </t>
  </si>
  <si>
    <t>0548</t>
  </si>
  <si>
    <t>Colheres Plasticas De Sopa</t>
  </si>
  <si>
    <t>0593</t>
  </si>
  <si>
    <t>Cuvetes Nº 40</t>
  </si>
  <si>
    <t>1X75</t>
  </si>
  <si>
    <t>0597</t>
  </si>
  <si>
    <t>Cuvetes Nº 80</t>
  </si>
  <si>
    <t>0691</t>
  </si>
  <si>
    <t>Espeto para Espetada 20 CM X 3 MM</t>
  </si>
  <si>
    <t>1193</t>
  </si>
  <si>
    <t>Mascaras de Protecao</t>
  </si>
  <si>
    <t>1450</t>
  </si>
  <si>
    <t>Pau Chines 100 UN</t>
  </si>
  <si>
    <t>1521</t>
  </si>
  <si>
    <t>Pratos Descartaveis Plasticos</t>
  </si>
  <si>
    <t>1000</t>
  </si>
  <si>
    <t>3029</t>
  </si>
  <si>
    <t>Copos Descartaveis 250 ML</t>
  </si>
  <si>
    <t>3112</t>
  </si>
  <si>
    <t>Facas Descartaveis</t>
  </si>
  <si>
    <t>3170</t>
  </si>
  <si>
    <t>Colheres Plasticas de Cha</t>
  </si>
  <si>
    <t>1X500</t>
  </si>
  <si>
    <t>4370</t>
  </si>
  <si>
    <t>Garfos Descartaveis 250 UN</t>
  </si>
  <si>
    <t>4640</t>
  </si>
  <si>
    <t>Palhinhas 150 UN</t>
  </si>
  <si>
    <t>5487</t>
  </si>
  <si>
    <t>Bolsas para Sanduiches 50 UN KING FLOWER</t>
  </si>
  <si>
    <t>5886</t>
  </si>
  <si>
    <t>Caixa P/ Pizza ECONO</t>
  </si>
  <si>
    <t>ECONO</t>
  </si>
  <si>
    <t>6770</t>
  </si>
  <si>
    <t>Copos Cafe MAXI</t>
  </si>
  <si>
    <t>6772</t>
  </si>
  <si>
    <t>Pratos Descartaveis Plasticos 120 UN MAXI</t>
  </si>
  <si>
    <t>1X120</t>
  </si>
  <si>
    <t>6799</t>
  </si>
  <si>
    <t>Palitos Dentes 200 UN</t>
  </si>
  <si>
    <t>6801</t>
  </si>
  <si>
    <t>Sombrinhas Cocktail 144 UN</t>
  </si>
  <si>
    <t>MAQUINARIA</t>
  </si>
  <si>
    <t>6880</t>
  </si>
  <si>
    <t>Maquina Cafe Capsulas Capsy NOVO DIA</t>
  </si>
  <si>
    <t>PAPEL</t>
  </si>
  <si>
    <t>0087</t>
  </si>
  <si>
    <t>Guardanapos 100 UN 33x33 CM ESTRELA AMOOS</t>
  </si>
  <si>
    <t>AMS</t>
  </si>
  <si>
    <t>0132</t>
  </si>
  <si>
    <t>Papel Higienico 108 UN Folha Dupla ESTRELA AMOOS</t>
  </si>
  <si>
    <t>1X108</t>
  </si>
  <si>
    <t>0938</t>
  </si>
  <si>
    <t>Guardanapos Nice / Fine 100 UN</t>
  </si>
  <si>
    <t>1432</t>
  </si>
  <si>
    <t>Papel Aluminio Heavy 440 MM 60 MT</t>
  </si>
  <si>
    <t>1433</t>
  </si>
  <si>
    <t>Papel Higienico 4 UN BABY SOFT</t>
  </si>
  <si>
    <t>BABY SOFT</t>
  </si>
  <si>
    <t>1465</t>
  </si>
  <si>
    <t>Pelicula Aderente 380x1400 MT VITA FILM</t>
  </si>
  <si>
    <t>VITA FILM</t>
  </si>
  <si>
    <t>3021</t>
  </si>
  <si>
    <t>Toalhas P/ Mao Zig-Zag 150 UN UP</t>
  </si>
  <si>
    <t>5560</t>
  </si>
  <si>
    <t>Papel Vegetal 750 x 450 MM</t>
  </si>
  <si>
    <t>6768</t>
  </si>
  <si>
    <t>Folha de Aluminio 8 MT GOURMET</t>
  </si>
  <si>
    <t>6769</t>
  </si>
  <si>
    <t>Pelicula Aderente 15 MT GOURMET</t>
  </si>
  <si>
    <t>6815</t>
  </si>
  <si>
    <t>Rolo Cozinha 48 UN GOUrMET</t>
  </si>
  <si>
    <t>6816</t>
  </si>
  <si>
    <t>Rolo Cozinha 48 Rolos AMOOS</t>
  </si>
  <si>
    <t>SACOS</t>
  </si>
  <si>
    <t xml:space="preserve">SACOS </t>
  </si>
  <si>
    <t>0000</t>
  </si>
  <si>
    <t>Sacos Plasticos Asas BLUE</t>
  </si>
  <si>
    <t>1747</t>
  </si>
  <si>
    <t>Sacos BB2</t>
  </si>
  <si>
    <t>1750</t>
  </si>
  <si>
    <t>Sacos de Vacuo 350x550x70</t>
  </si>
  <si>
    <t>1756</t>
  </si>
  <si>
    <t>Sacos Lixo Forte 300 MC Fardo 20 UN</t>
  </si>
  <si>
    <t>PRIDE</t>
  </si>
  <si>
    <t>6764</t>
  </si>
  <si>
    <t>Sacos Lixo 100 LT COLORINES</t>
  </si>
  <si>
    <t>6765</t>
  </si>
  <si>
    <t>Sacos Lixo 50 LT COLORINES</t>
  </si>
  <si>
    <t>6766</t>
  </si>
  <si>
    <t>Sacos Lixo 32 LT COLORINES</t>
  </si>
  <si>
    <t>4301</t>
  </si>
  <si>
    <t>Esteira Enrolar Sushi</t>
  </si>
  <si>
    <t>6791</t>
  </si>
  <si>
    <t>Palha Aco Extra RENA</t>
  </si>
  <si>
    <t>6819</t>
  </si>
  <si>
    <t>Kit Faqueiro Rena</t>
  </si>
  <si>
    <t>0686</t>
  </si>
  <si>
    <t>Esfregona Cabeca com Cabo 400 GR</t>
  </si>
  <si>
    <t>1131</t>
  </si>
  <si>
    <t>Luvas Borracha Amarelas Par</t>
  </si>
  <si>
    <t>1893</t>
  </si>
  <si>
    <t>Suporte Jumbo Roll Industrial Chao</t>
  </si>
  <si>
    <t>3065</t>
  </si>
  <si>
    <t>Balde de Lixo Branco 85 LT</t>
  </si>
  <si>
    <t>5002</t>
  </si>
  <si>
    <t>Pa Lixo C/Cabo e Borracha</t>
  </si>
  <si>
    <t>5215</t>
  </si>
  <si>
    <t>Escova p/ Sanita - Redondo (Piacaba)</t>
  </si>
  <si>
    <t>5355</t>
  </si>
  <si>
    <t>Luvas Latex com Po</t>
  </si>
  <si>
    <t>5355.M</t>
  </si>
  <si>
    <t>Luvas Latex com Po(M)</t>
  </si>
  <si>
    <t>5360</t>
  </si>
  <si>
    <t>Esfregao Salva Unhas Fibra Verde ACTILAR</t>
  </si>
  <si>
    <t>ACTILAR</t>
  </si>
  <si>
    <t>5363</t>
  </si>
  <si>
    <t>Esfregao Arame 50 GR ACTILAR</t>
  </si>
  <si>
    <t>5365</t>
  </si>
  <si>
    <t>Esfregao Fibra Verde (Abrasiva) 20x15 ACTILAR</t>
  </si>
  <si>
    <t>5368</t>
  </si>
  <si>
    <t>Esfregao Salva Unhas Extra ACTILAR</t>
  </si>
  <si>
    <t>5495</t>
  </si>
  <si>
    <t>Pa p/ Lixo c/ Cabo Pequeno RENA</t>
  </si>
  <si>
    <t>6767</t>
  </si>
  <si>
    <t>Vassoura Dura s/ Cabo 450 MM</t>
  </si>
  <si>
    <t>6790</t>
  </si>
  <si>
    <t>Esfregao Desengordurante 6 UN RENA</t>
  </si>
  <si>
    <t>6806</t>
  </si>
  <si>
    <t>Bacia Plastica UN</t>
  </si>
  <si>
    <t>6807</t>
  </si>
  <si>
    <t>Balde Redondo c/Tampa 48 LT RENA</t>
  </si>
  <si>
    <t>6812</t>
  </si>
  <si>
    <t>Esfregona Algodao Luna RENA</t>
  </si>
  <si>
    <t>6813</t>
  </si>
  <si>
    <t>Vassoura RENA</t>
  </si>
  <si>
    <t>6814</t>
  </si>
  <si>
    <t>Pa c/ Cabo Grande RENA</t>
  </si>
  <si>
    <t>6817</t>
  </si>
  <si>
    <t>Balde Rena c/ Espremedor</t>
  </si>
  <si>
    <t>6818</t>
  </si>
  <si>
    <t>Balde Lixo c/Pedal 20 LT RENA</t>
  </si>
  <si>
    <t>IOGURTES</t>
  </si>
  <si>
    <t>5356</t>
  </si>
  <si>
    <t>Iogurte 125 GR KIJU</t>
  </si>
  <si>
    <t>5356.ANANASPESS</t>
  </si>
  <si>
    <t>Iogurte 125 GR KIJU(ANANAS PES)</t>
  </si>
  <si>
    <t>5356.BANANA</t>
  </si>
  <si>
    <t>Iogurte 125 GR KIJU(BANANA)</t>
  </si>
  <si>
    <t>5356.MANGO</t>
  </si>
  <si>
    <t>Iogurte 125 GR KIJU(MANGO)</t>
  </si>
  <si>
    <t>LEITE</t>
  </si>
  <si>
    <t>1067</t>
  </si>
  <si>
    <t>Leite de Coco 400 ML DELICIOSO</t>
  </si>
  <si>
    <t>DELICIOSO</t>
  </si>
  <si>
    <t>2033</t>
  </si>
  <si>
    <t>Leite Gordo Ultra Mel 500 ML CLOVER</t>
  </si>
  <si>
    <t>CLOVER</t>
  </si>
  <si>
    <t>5078</t>
  </si>
  <si>
    <t>Cremora 1 KG NESTLE</t>
  </si>
  <si>
    <t>5449</t>
  </si>
  <si>
    <t>Nido 400 GR NIDO</t>
  </si>
  <si>
    <t>NIDO</t>
  </si>
  <si>
    <t>6106</t>
  </si>
  <si>
    <t>Super M Morango 300 ML CLOVER</t>
  </si>
  <si>
    <t>6107</t>
  </si>
  <si>
    <t>Super M Chocolate 300 ML CLOVER</t>
  </si>
  <si>
    <t>6182</t>
  </si>
  <si>
    <t>Leite Condensado 380 GR BONITA</t>
  </si>
  <si>
    <t>6403</t>
  </si>
  <si>
    <t>Cremora Saquetas 4 GR Ellis Brown</t>
  </si>
  <si>
    <t>ELLIS BROWN</t>
  </si>
  <si>
    <t>MANTEIGAS</t>
  </si>
  <si>
    <t>0202</t>
  </si>
  <si>
    <t>Manteiga de Amendoim 400 GR YUM YUM</t>
  </si>
  <si>
    <t>YUM YUM</t>
  </si>
  <si>
    <t>1715</t>
  </si>
  <si>
    <t>Margarina Rama Original Pacote 250 GR</t>
  </si>
  <si>
    <t>RAMA</t>
  </si>
  <si>
    <t>1856</t>
  </si>
  <si>
    <t xml:space="preserve">Manteiga Springbok 500 GR </t>
  </si>
  <si>
    <t>2016</t>
  </si>
  <si>
    <t>Manteiga Tulipa 500 GR CLOVER</t>
  </si>
  <si>
    <t>4220</t>
  </si>
  <si>
    <t>Manteiga Ghee1.5 KG CLOVER</t>
  </si>
  <si>
    <t>4221</t>
  </si>
  <si>
    <t>Manteiguinha 8 GR CLOVER</t>
  </si>
  <si>
    <t>1X240</t>
  </si>
  <si>
    <t>4599</t>
  </si>
  <si>
    <t>Margarina Rama Spread</t>
  </si>
  <si>
    <t>4599.250 GR</t>
  </si>
  <si>
    <t>Margarina Rama Spread(250 GR)</t>
  </si>
  <si>
    <t>4599.500 GR</t>
  </si>
  <si>
    <t>Margarina Rama Spread(500 GR)</t>
  </si>
  <si>
    <t>NATAS</t>
  </si>
  <si>
    <t>5415</t>
  </si>
  <si>
    <t>Natas Dairy Cream 500 ML CLOVER</t>
  </si>
  <si>
    <t>5689</t>
  </si>
  <si>
    <t>Natas Classica Meadow Land 1 LT</t>
  </si>
  <si>
    <t>MEADOWLAND</t>
  </si>
  <si>
    <t>QUEIJO</t>
  </si>
  <si>
    <t>1528</t>
  </si>
  <si>
    <t>Queijo Processado 88 UN CLOVER</t>
  </si>
  <si>
    <t>1557</t>
  </si>
  <si>
    <t>Queijo Feta Balde 5 KG</t>
  </si>
  <si>
    <t>5422</t>
  </si>
  <si>
    <t>Queijo Feta Balde 400 GR CLOVER</t>
  </si>
  <si>
    <t>5422.PLAIN</t>
  </si>
  <si>
    <t>Queijo Feta Balde 400 GR CLOVER(PLAIN)</t>
  </si>
  <si>
    <t>6101</t>
  </si>
  <si>
    <t>Queijo Gouda Fatiado 900 GR CLOVER</t>
  </si>
  <si>
    <t>6102</t>
  </si>
  <si>
    <t>Queijo Cheddar Fatiado 400 GR CLOVER</t>
  </si>
  <si>
    <t>1X15</t>
  </si>
  <si>
    <t>6103</t>
  </si>
  <si>
    <t>Queijo Cheddar Fatiado 900 GR CLOVER</t>
  </si>
  <si>
    <t>61295</t>
  </si>
  <si>
    <t>Mozarella Barra</t>
  </si>
  <si>
    <t>RESUMO DA COMPRAS NO DIA</t>
  </si>
  <si>
    <t xml:space="preserve">BEBIDAS ALCOÓLICAS </t>
  </si>
  <si>
    <t xml:space="preserve">LIMPEZA E HIGÍENE DOMÉSTICA </t>
  </si>
  <si>
    <t xml:space="preserve">LIMPEZA E HIGÍENE PROFISSIONAL </t>
  </si>
  <si>
    <t>LIMPEZA E HIGÍENE PROFISSIONAL</t>
  </si>
  <si>
    <t xml:space="preserve">NÃO CONSUMÍVEIS </t>
  </si>
  <si>
    <t>NÃO CONSUMÍVEIS</t>
  </si>
  <si>
    <t xml:space="preserve">BEBIDAS NÃO ALCOÓLICAS </t>
  </si>
  <si>
    <t xml:space="preserve">PRODUTOS LÁCTEOS </t>
  </si>
  <si>
    <t>PRODUTOS LÁCTEOS</t>
  </si>
  <si>
    <t>AÇUCAR</t>
  </si>
  <si>
    <t xml:space="preserve">AÇUCAR </t>
  </si>
  <si>
    <t>AZEITE/ÓLEOS</t>
  </si>
  <si>
    <t>CHÁ/CAFÉ/SOLÚVEIS</t>
  </si>
  <si>
    <t xml:space="preserve">CHÁ/CAFÉ/SOLÚVEIS </t>
  </si>
  <si>
    <t xml:space="preserve">MOLHOS/CONDIMENTOS </t>
  </si>
  <si>
    <t>DESCARTÁVEIS</t>
  </si>
  <si>
    <t>UTENSÍLIOS COZINHA</t>
  </si>
  <si>
    <t>UTENSÍLIOS LIMPEZA</t>
  </si>
  <si>
    <t>HIGÍENE PESSOAL</t>
  </si>
  <si>
    <t>ÁGUA</t>
  </si>
  <si>
    <t xml:space="preserve">UTENSÍLIOS LIMPEZA </t>
  </si>
  <si>
    <t>TÊMPEROS/ESPECIERIAS</t>
  </si>
  <si>
    <t>PREÇO 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</si>
</sst>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;@"/>
  </numFmts>
  <fonts count="21" x14ac:knownFonts="1">
    <font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theme="4" tint="-0.249977111117893"/>
        <bgColor indexed="64"/>
      </patternFill>
    </fill>
    <fill>
      <gradientFill degree="90">
        <stop position="0">
          <color theme="0"/>
        </stop>
        <stop position="1">
          <color rgb="FF51E951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51B751"/>
        </stop>
      </gradientFill>
    </fill>
    <fill>
      <gradientFill degree="90">
        <stop position="0">
          <color theme="0"/>
        </stop>
        <stop position="1">
          <color rgb="FF1FA0E1"/>
        </stop>
      </gradientFill>
    </fill>
    <fill>
      <gradientFill degree="90">
        <stop position="0">
          <color theme="0"/>
        </stop>
        <stop position="1">
          <color rgb="FFDB90F0"/>
        </stop>
      </gradientFill>
    </fill>
    <fill>
      <gradientFill degree="90">
        <stop position="0">
          <color theme="0"/>
        </stop>
        <stop position="1">
          <color rgb="FFFA9A8A"/>
        </stop>
      </gradientFill>
    </fill>
    <fill>
      <gradientFill degree="90">
        <stop position="0">
          <color theme="0"/>
        </stop>
        <stop position="1">
          <color rgb="FFF2E70E"/>
        </stop>
      </gradientFill>
    </fill>
    <fill>
      <gradientFill degree="90">
        <stop position="0">
          <color theme="0"/>
        </stop>
        <stop position="1">
          <color rgb="FF12EEE4"/>
        </stop>
      </gradientFill>
    </fill>
    <fill>
      <gradientFill degree="90">
        <stop position="0">
          <color theme="0"/>
        </stop>
        <stop position="1">
          <color rgb="FFEF1150"/>
        </stop>
      </gradientFill>
    </fill>
    <fill>
      <gradientFill degree="90">
        <stop position="0">
          <color theme="0"/>
        </stop>
        <stop position="1">
          <color rgb="FF379CC9"/>
        </stop>
      </gradientFill>
    </fill>
    <fill>
      <gradientFill degree="90">
        <stop position="0">
          <color theme="0"/>
        </stop>
        <stop position="1">
          <color rgb="FFE85818"/>
        </stop>
      </gradientFill>
    </fill>
    <fill>
      <gradientFill degree="90">
        <stop position="0">
          <color theme="0"/>
        </stop>
        <stop position="1">
          <color rgb="FF9435CF"/>
        </stop>
      </gradientFill>
    </fill>
    <fill>
      <patternFill patternType="solid">
        <fgColor rgb="FFF1EE7E"/>
        <bgColor auto="1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gradientFill degree="90">
        <stop position="0">
          <color theme="0"/>
        </stop>
        <stop position="1">
          <color rgb="FFF1EE7E"/>
        </stop>
      </gradientFill>
    </fill>
    <fill>
      <gradientFill degree="90">
        <stop position="0">
          <color theme="0"/>
        </stop>
        <stop position="1">
          <color rgb="FF37E61A"/>
        </stop>
      </gradientFill>
    </fill>
    <fill>
      <gradientFill degree="90">
        <stop position="0">
          <color theme="0"/>
        </stop>
        <stop position="1">
          <color rgb="FFED13DD"/>
        </stop>
      </gradientFill>
    </fill>
    <fill>
      <gradientFill degree="90">
        <stop position="0">
          <color theme="0"/>
        </stop>
        <stop position="1">
          <color rgb="FFA9DB2D"/>
        </stop>
      </gradientFill>
    </fill>
    <fill>
      <gradientFill degree="90">
        <stop position="0">
          <color theme="0"/>
        </stop>
        <stop position="1">
          <color rgb="FF4932D6"/>
        </stop>
      </gradientFill>
    </fill>
    <fill>
      <gradientFill degree="90">
        <stop position="0">
          <color theme="0"/>
        </stop>
        <stop position="1">
          <color rgb="FFF1F612"/>
        </stop>
      </gradientFill>
    </fill>
    <fill>
      <gradientFill degree="90">
        <stop position="0">
          <color theme="0"/>
        </stop>
        <stop position="1">
          <color rgb="FF34B9D4"/>
        </stop>
      </gradientFill>
    </fill>
    <fill>
      <gradientFill degree="90">
        <stop position="0">
          <color theme="0"/>
        </stop>
        <stop position="1">
          <color rgb="FFB1D9D9"/>
        </stop>
      </gradientFill>
    </fill>
    <fill>
      <gradientFill degree="90">
        <stop position="0">
          <color theme="0"/>
        </stop>
        <stop position="1">
          <color rgb="FFD4348F"/>
        </stop>
      </gradientFill>
    </fill>
    <fill>
      <gradientFill degree="90">
        <stop position="0">
          <color theme="0"/>
        </stop>
        <stop position="1">
          <color rgb="FFD1D137"/>
        </stop>
      </gradientFill>
    </fill>
    <fill>
      <gradientFill degree="90">
        <stop position="0">
          <color theme="0"/>
        </stop>
        <stop position="1">
          <color rgb="FFBF5D49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0" xfId="0" applyNumberFormat="1" applyFont="1" applyFill="1" applyBorder="1" applyAlignment="1" applyProtection="1">
      <alignment horizontal="left" vertical="center" wrapText="1"/>
    </xf>
    <xf numFmtId="4" fontId="7" fillId="4" borderId="11" xfId="0" applyNumberFormat="1" applyFont="1" applyFill="1" applyBorder="1" applyAlignment="1">
      <alignment vertical="center"/>
    </xf>
    <xf numFmtId="4" fontId="7" fillId="4" borderId="11" xfId="0" applyNumberFormat="1" applyFont="1" applyFill="1" applyBorder="1" applyAlignment="1">
      <alignment horizontal="left" vertical="center"/>
    </xf>
    <xf numFmtId="4" fontId="8" fillId="4" borderId="11" xfId="0" applyNumberFormat="1" applyFont="1" applyFill="1" applyBorder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10" fillId="7" borderId="15" xfId="0" applyNumberFormat="1" applyFont="1" applyFill="1" applyBorder="1" applyAlignment="1" applyProtection="1">
      <alignment vertical="center"/>
    </xf>
    <xf numFmtId="4" fontId="2" fillId="0" borderId="0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5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8" borderId="0" xfId="0" applyFont="1" applyFill="1" applyProtection="1"/>
    <xf numFmtId="0" fontId="12" fillId="8" borderId="0" xfId="0" applyFont="1" applyFill="1" applyAlignment="1" applyProtection="1">
      <alignment horizontal="right" vertical="center"/>
    </xf>
    <xf numFmtId="0" fontId="12" fillId="0" borderId="0" xfId="0" applyFont="1" applyProtection="1"/>
    <xf numFmtId="0" fontId="13" fillId="8" borderId="0" xfId="0" applyFont="1" applyFill="1" applyAlignment="1" applyProtection="1">
      <alignment horizontal="right" vertical="center"/>
    </xf>
    <xf numFmtId="164" fontId="13" fillId="8" borderId="0" xfId="0" applyNumberFormat="1" applyFont="1" applyFill="1" applyBorder="1" applyAlignment="1" applyProtection="1">
      <alignment vertical="center"/>
    </xf>
    <xf numFmtId="4" fontId="2" fillId="8" borderId="18" xfId="0" applyNumberFormat="1" applyFont="1" applyFill="1" applyBorder="1" applyAlignment="1" applyProtection="1">
      <alignment horizontal="center" vertical="center" wrapText="1"/>
    </xf>
    <xf numFmtId="4" fontId="3" fillId="8" borderId="18" xfId="0" applyNumberFormat="1" applyFont="1" applyFill="1" applyBorder="1" applyAlignment="1" applyProtection="1">
      <alignment horizontal="right" vertical="center"/>
    </xf>
    <xf numFmtId="0" fontId="2" fillId="8" borderId="18" xfId="0" applyFont="1" applyFill="1" applyBorder="1" applyAlignment="1" applyProtection="1">
      <alignment horizontal="center" vertical="center" wrapText="1"/>
    </xf>
    <xf numFmtId="0" fontId="3" fillId="8" borderId="18" xfId="0" applyFont="1" applyFill="1" applyBorder="1" applyAlignment="1" applyProtection="1">
      <alignment horizontal="center" vertical="center"/>
    </xf>
    <xf numFmtId="0" fontId="12" fillId="8" borderId="0" xfId="0" applyFont="1" applyFill="1" applyAlignment="1" applyProtection="1">
      <alignment horizontal="center" vertical="center" wrapText="1"/>
    </xf>
    <xf numFmtId="0" fontId="2" fillId="8" borderId="19" xfId="0" applyFont="1" applyFill="1" applyBorder="1" applyAlignment="1" applyProtection="1"/>
    <xf numFmtId="0" fontId="2" fillId="8" borderId="0" xfId="0" applyFont="1" applyFill="1" applyBorder="1" applyAlignment="1" applyProtection="1"/>
    <xf numFmtId="0" fontId="2" fillId="8" borderId="19" xfId="0" applyFont="1" applyFill="1" applyBorder="1" applyAlignment="1" applyProtection="1">
      <alignment horizontal="center" vertical="center"/>
    </xf>
    <xf numFmtId="0" fontId="2" fillId="8" borderId="19" xfId="0" applyFont="1" applyFill="1" applyBorder="1" applyAlignment="1" applyProtection="1">
      <alignment horizontal="right" vertical="center"/>
    </xf>
    <xf numFmtId="0" fontId="12" fillId="8" borderId="0" xfId="0" applyFont="1" applyFill="1" applyAlignment="1" applyProtection="1">
      <alignment wrapText="1"/>
    </xf>
    <xf numFmtId="0" fontId="14" fillId="8" borderId="20" xfId="0" applyNumberFormat="1" applyFont="1" applyFill="1" applyBorder="1" applyAlignment="1" applyProtection="1">
      <alignment vertical="top"/>
    </xf>
    <xf numFmtId="4" fontId="2" fillId="8" borderId="20" xfId="0" applyNumberFormat="1" applyFont="1" applyFill="1" applyBorder="1" applyAlignment="1" applyProtection="1">
      <alignment horizontal="right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right" vertical="center"/>
    </xf>
    <xf numFmtId="0" fontId="2" fillId="8" borderId="20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/>
    <xf numFmtId="0" fontId="12" fillId="8" borderId="20" xfId="0" applyFont="1" applyFill="1" applyBorder="1" applyProtection="1"/>
    <xf numFmtId="0" fontId="15" fillId="8" borderId="0" xfId="0" applyFont="1" applyFill="1" applyBorder="1" applyAlignment="1" applyProtection="1"/>
    <xf numFmtId="0" fontId="15" fillId="8" borderId="20" xfId="0" applyFont="1" applyFill="1" applyBorder="1" applyAlignment="1" applyProtection="1">
      <alignment horizontal="right" vertical="center"/>
    </xf>
    <xf numFmtId="0" fontId="16" fillId="8" borderId="0" xfId="0" applyFont="1" applyFill="1" applyBorder="1" applyProtection="1"/>
    <xf numFmtId="0" fontId="15" fillId="8" borderId="20" xfId="0" applyFont="1" applyFill="1" applyBorder="1" applyAlignment="1" applyProtection="1"/>
    <xf numFmtId="0" fontId="14" fillId="8" borderId="20" xfId="0" applyNumberFormat="1" applyFont="1" applyFill="1" applyBorder="1" applyAlignment="1" applyProtection="1">
      <alignment horizontal="right" vertical="center"/>
    </xf>
    <xf numFmtId="0" fontId="17" fillId="8" borderId="0" xfId="0" applyNumberFormat="1" applyFont="1" applyFill="1" applyBorder="1" applyAlignment="1" applyProtection="1">
      <alignment vertical="top" wrapText="1"/>
    </xf>
    <xf numFmtId="0" fontId="17" fillId="8" borderId="0" xfId="0" applyNumberFormat="1" applyFont="1" applyFill="1" applyBorder="1" applyAlignment="1" applyProtection="1">
      <alignment horizontal="right" vertical="center" wrapText="1"/>
    </xf>
    <xf numFmtId="0" fontId="17" fillId="8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4" fontId="12" fillId="8" borderId="0" xfId="0" applyNumberFormat="1" applyFont="1" applyFill="1" applyAlignment="1" applyProtection="1">
      <alignment wrapText="1"/>
    </xf>
    <xf numFmtId="0" fontId="16" fillId="8" borderId="0" xfId="0" applyFont="1" applyFill="1" applyBorder="1" applyAlignment="1" applyProtection="1">
      <alignment horizontal="right" vertical="center"/>
    </xf>
    <xf numFmtId="4" fontId="19" fillId="4" borderId="11" xfId="0" applyNumberFormat="1" applyFont="1" applyFill="1" applyBorder="1" applyAlignment="1">
      <alignment vertical="center"/>
    </xf>
    <xf numFmtId="4" fontId="19" fillId="4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6" fillId="4" borderId="12" xfId="0" applyNumberFormat="1" applyFont="1" applyFill="1" applyBorder="1" applyAlignment="1" applyProtection="1">
      <alignment horizontal="left" vertical="center" wrapText="1"/>
    </xf>
    <xf numFmtId="0" fontId="6" fillId="9" borderId="13" xfId="0" applyNumberFormat="1" applyFont="1" applyFill="1" applyBorder="1" applyAlignment="1" applyProtection="1">
      <alignment vertical="center"/>
    </xf>
    <xf numFmtId="0" fontId="20" fillId="9" borderId="14" xfId="0" applyNumberFormat="1" applyFont="1" applyFill="1" applyBorder="1" applyAlignment="1" applyProtection="1">
      <alignment horizontal="center" vertical="center"/>
    </xf>
    <xf numFmtId="0" fontId="1" fillId="9" borderId="0" xfId="0" applyNumberFormat="1" applyFont="1" applyFill="1" applyBorder="1" applyAlignment="1" applyProtection="1">
      <alignment horizontal="left" vertical="center"/>
    </xf>
    <xf numFmtId="0" fontId="6" fillId="10" borderId="10" xfId="0" applyNumberFormat="1" applyFont="1" applyFill="1" applyBorder="1" applyAlignment="1" applyProtection="1">
      <alignment horizontal="left" vertical="center" wrapText="1"/>
    </xf>
    <xf numFmtId="4" fontId="7" fillId="10" borderId="11" xfId="0" applyNumberFormat="1" applyFont="1" applyFill="1" applyBorder="1" applyAlignment="1">
      <alignment vertical="center"/>
    </xf>
    <xf numFmtId="4" fontId="2" fillId="10" borderId="0" xfId="0" applyNumberFormat="1" applyFont="1" applyFill="1" applyBorder="1" applyAlignment="1">
      <alignment vertical="center"/>
    </xf>
    <xf numFmtId="4" fontId="19" fillId="10" borderId="11" xfId="0" applyNumberFormat="1" applyFont="1" applyFill="1" applyBorder="1" applyAlignment="1">
      <alignment horizontal="center" vertical="center"/>
    </xf>
    <xf numFmtId="0" fontId="6" fillId="10" borderId="12" xfId="0" applyNumberFormat="1" applyFont="1" applyFill="1" applyBorder="1" applyAlignment="1" applyProtection="1">
      <alignment horizontal="left" vertical="center" wrapText="1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6" fillId="11" borderId="10" xfId="0" applyNumberFormat="1" applyFont="1" applyFill="1" applyBorder="1" applyAlignment="1" applyProtection="1">
      <alignment horizontal="left" vertical="center" wrapText="1"/>
    </xf>
    <xf numFmtId="4" fontId="7" fillId="11" borderId="11" xfId="0" applyNumberFormat="1" applyFont="1" applyFill="1" applyBorder="1" applyAlignment="1">
      <alignment vertical="center"/>
    </xf>
    <xf numFmtId="4" fontId="2" fillId="11" borderId="0" xfId="0" applyNumberFormat="1" applyFont="1" applyFill="1" applyBorder="1" applyAlignment="1">
      <alignment vertical="center"/>
    </xf>
    <xf numFmtId="4" fontId="19" fillId="11" borderId="11" xfId="0" applyNumberFormat="1" applyFont="1" applyFill="1" applyBorder="1" applyAlignment="1">
      <alignment horizontal="center" vertical="center"/>
    </xf>
    <xf numFmtId="0" fontId="6" fillId="11" borderId="12" xfId="0" applyNumberFormat="1" applyFont="1" applyFill="1" applyBorder="1" applyAlignment="1" applyProtection="1">
      <alignment horizontal="left" vertical="center" wrapText="1"/>
    </xf>
    <xf numFmtId="0" fontId="1" fillId="11" borderId="0" xfId="0" applyNumberFormat="1" applyFont="1" applyFill="1" applyBorder="1" applyAlignment="1" applyProtection="1">
      <alignment horizontal="left" vertical="center" wrapText="1"/>
    </xf>
    <xf numFmtId="0" fontId="6" fillId="12" borderId="10" xfId="0" applyNumberFormat="1" applyFont="1" applyFill="1" applyBorder="1" applyAlignment="1" applyProtection="1">
      <alignment horizontal="left" vertical="center" wrapText="1"/>
    </xf>
    <xf numFmtId="4" fontId="7" fillId="12" borderId="11" xfId="0" applyNumberFormat="1" applyFont="1" applyFill="1" applyBorder="1" applyAlignment="1">
      <alignment vertical="center"/>
    </xf>
    <xf numFmtId="4" fontId="2" fillId="12" borderId="0" xfId="0" applyNumberFormat="1" applyFont="1" applyFill="1" applyBorder="1" applyAlignment="1">
      <alignment vertical="center"/>
    </xf>
    <xf numFmtId="4" fontId="19" fillId="12" borderId="11" xfId="0" applyNumberFormat="1" applyFont="1" applyFill="1" applyBorder="1" applyAlignment="1">
      <alignment horizontal="center" vertical="center"/>
    </xf>
    <xf numFmtId="0" fontId="6" fillId="12" borderId="12" xfId="0" applyNumberFormat="1" applyFont="1" applyFill="1" applyBorder="1" applyAlignment="1" applyProtection="1">
      <alignment horizontal="left" vertical="center" wrapText="1"/>
    </xf>
    <xf numFmtId="0" fontId="1" fillId="12" borderId="0" xfId="0" applyNumberFormat="1" applyFont="1" applyFill="1" applyBorder="1" applyAlignment="1" applyProtection="1">
      <alignment horizontal="left" vertical="center" wrapText="1"/>
    </xf>
    <xf numFmtId="0" fontId="6" fillId="13" borderId="10" xfId="0" applyNumberFormat="1" applyFont="1" applyFill="1" applyBorder="1" applyAlignment="1" applyProtection="1">
      <alignment horizontal="left" vertical="center" wrapText="1"/>
    </xf>
    <xf numFmtId="4" fontId="7" fillId="13" borderId="11" xfId="0" applyNumberFormat="1" applyFont="1" applyFill="1" applyBorder="1" applyAlignment="1">
      <alignment vertical="center"/>
    </xf>
    <xf numFmtId="4" fontId="2" fillId="13" borderId="0" xfId="0" applyNumberFormat="1" applyFont="1" applyFill="1" applyBorder="1" applyAlignment="1">
      <alignment vertical="center"/>
    </xf>
    <xf numFmtId="4" fontId="19" fillId="13" borderId="11" xfId="0" applyNumberFormat="1" applyFont="1" applyFill="1" applyBorder="1" applyAlignment="1">
      <alignment horizontal="center" vertical="center"/>
    </xf>
    <xf numFmtId="0" fontId="6" fillId="13" borderId="12" xfId="0" applyNumberFormat="1" applyFont="1" applyFill="1" applyBorder="1" applyAlignment="1" applyProtection="1">
      <alignment horizontal="left" vertical="center" wrapText="1"/>
    </xf>
    <xf numFmtId="0" fontId="1" fillId="13" borderId="0" xfId="0" applyNumberFormat="1" applyFont="1" applyFill="1" applyBorder="1" applyAlignment="1" applyProtection="1">
      <alignment horizontal="left" vertical="center" wrapText="1"/>
    </xf>
    <xf numFmtId="0" fontId="6" fillId="14" borderId="10" xfId="0" applyNumberFormat="1" applyFont="1" applyFill="1" applyBorder="1" applyAlignment="1" applyProtection="1">
      <alignment horizontal="left" vertical="center" wrapText="1"/>
    </xf>
    <xf numFmtId="0" fontId="6" fillId="14" borderId="12" xfId="0" applyNumberFormat="1" applyFont="1" applyFill="1" applyBorder="1" applyAlignment="1" applyProtection="1">
      <alignment horizontal="left" vertical="center" wrapText="1"/>
    </xf>
    <xf numFmtId="0" fontId="1" fillId="14" borderId="0" xfId="0" applyNumberFormat="1" applyFont="1" applyFill="1" applyBorder="1" applyAlignment="1" applyProtection="1">
      <alignment horizontal="left" vertical="center" wrapText="1"/>
    </xf>
    <xf numFmtId="0" fontId="6" fillId="15" borderId="10" xfId="0" applyNumberFormat="1" applyFont="1" applyFill="1" applyBorder="1" applyAlignment="1" applyProtection="1">
      <alignment horizontal="left" vertical="center" wrapText="1"/>
    </xf>
    <xf numFmtId="4" fontId="7" fillId="15" borderId="11" xfId="0" applyNumberFormat="1" applyFont="1" applyFill="1" applyBorder="1" applyAlignment="1">
      <alignment vertical="center"/>
    </xf>
    <xf numFmtId="4" fontId="2" fillId="15" borderId="0" xfId="0" applyNumberFormat="1" applyFont="1" applyFill="1" applyBorder="1" applyAlignment="1">
      <alignment vertical="center"/>
    </xf>
    <xf numFmtId="4" fontId="19" fillId="15" borderId="11" xfId="0" applyNumberFormat="1" applyFont="1" applyFill="1" applyBorder="1" applyAlignment="1">
      <alignment horizontal="center" vertical="center"/>
    </xf>
    <xf numFmtId="0" fontId="6" fillId="15" borderId="12" xfId="0" applyNumberFormat="1" applyFont="1" applyFill="1" applyBorder="1" applyAlignment="1" applyProtection="1">
      <alignment horizontal="left" vertical="center" wrapText="1"/>
    </xf>
    <xf numFmtId="0" fontId="1" fillId="15" borderId="0" xfId="0" applyNumberFormat="1" applyFont="1" applyFill="1" applyBorder="1" applyAlignment="1" applyProtection="1">
      <alignment horizontal="left" vertical="center" wrapText="1"/>
    </xf>
    <xf numFmtId="0" fontId="6" fillId="16" borderId="10" xfId="0" applyNumberFormat="1" applyFont="1" applyFill="1" applyBorder="1" applyAlignment="1" applyProtection="1">
      <alignment horizontal="left" vertical="center" wrapText="1"/>
    </xf>
    <xf numFmtId="4" fontId="7" fillId="16" borderId="11" xfId="0" applyNumberFormat="1" applyFont="1" applyFill="1" applyBorder="1" applyAlignment="1">
      <alignment vertical="center"/>
    </xf>
    <xf numFmtId="4" fontId="2" fillId="16" borderId="0" xfId="0" applyNumberFormat="1" applyFont="1" applyFill="1" applyBorder="1" applyAlignment="1">
      <alignment vertical="center"/>
    </xf>
    <xf numFmtId="4" fontId="19" fillId="16" borderId="11" xfId="0" applyNumberFormat="1" applyFont="1" applyFill="1" applyBorder="1" applyAlignment="1">
      <alignment horizontal="center" vertical="center"/>
    </xf>
    <xf numFmtId="0" fontId="6" fillId="16" borderId="12" xfId="0" applyNumberFormat="1" applyFont="1" applyFill="1" applyBorder="1" applyAlignment="1" applyProtection="1">
      <alignment horizontal="left" vertical="center" wrapText="1"/>
    </xf>
    <xf numFmtId="0" fontId="1" fillId="16" borderId="0" xfId="0" applyNumberFormat="1" applyFont="1" applyFill="1" applyBorder="1" applyAlignment="1" applyProtection="1">
      <alignment horizontal="left" vertical="center" wrapText="1"/>
    </xf>
    <xf numFmtId="0" fontId="6" fillId="17" borderId="10" xfId="0" applyNumberFormat="1" applyFont="1" applyFill="1" applyBorder="1" applyAlignment="1" applyProtection="1">
      <alignment horizontal="left" vertical="center" wrapText="1"/>
    </xf>
    <xf numFmtId="4" fontId="7" fillId="17" borderId="11" xfId="0" applyNumberFormat="1" applyFont="1" applyFill="1" applyBorder="1" applyAlignment="1">
      <alignment vertical="center"/>
    </xf>
    <xf numFmtId="4" fontId="2" fillId="17" borderId="0" xfId="0" applyNumberFormat="1" applyFont="1" applyFill="1" applyBorder="1" applyAlignment="1">
      <alignment vertical="center"/>
    </xf>
    <xf numFmtId="4" fontId="19" fillId="17" borderId="11" xfId="0" applyNumberFormat="1" applyFont="1" applyFill="1" applyBorder="1" applyAlignment="1">
      <alignment horizontal="center" vertical="center"/>
    </xf>
    <xf numFmtId="0" fontId="6" fillId="17" borderId="12" xfId="0" applyNumberFormat="1" applyFont="1" applyFill="1" applyBorder="1" applyAlignment="1" applyProtection="1">
      <alignment horizontal="left" vertical="center" wrapText="1"/>
    </xf>
    <xf numFmtId="0" fontId="1" fillId="17" borderId="0" xfId="0" applyNumberFormat="1" applyFont="1" applyFill="1" applyBorder="1" applyAlignment="1" applyProtection="1">
      <alignment horizontal="left" vertical="center" wrapText="1"/>
    </xf>
    <xf numFmtId="0" fontId="6" fillId="18" borderId="10" xfId="0" applyNumberFormat="1" applyFont="1" applyFill="1" applyBorder="1" applyAlignment="1" applyProtection="1">
      <alignment horizontal="left" vertical="center" wrapText="1"/>
    </xf>
    <xf numFmtId="4" fontId="7" fillId="18" borderId="11" xfId="0" applyNumberFormat="1" applyFont="1" applyFill="1" applyBorder="1" applyAlignment="1">
      <alignment vertical="center"/>
    </xf>
    <xf numFmtId="4" fontId="2" fillId="18" borderId="0" xfId="0" applyNumberFormat="1" applyFont="1" applyFill="1" applyBorder="1" applyAlignment="1">
      <alignment vertical="center"/>
    </xf>
    <xf numFmtId="4" fontId="19" fillId="18" borderId="11" xfId="0" applyNumberFormat="1" applyFont="1" applyFill="1" applyBorder="1" applyAlignment="1">
      <alignment horizontal="center" vertical="center"/>
    </xf>
    <xf numFmtId="0" fontId="6" fillId="18" borderId="12" xfId="0" applyNumberFormat="1" applyFont="1" applyFill="1" applyBorder="1" applyAlignment="1" applyProtection="1">
      <alignment horizontal="left" vertical="center" wrapText="1"/>
    </xf>
    <xf numFmtId="0" fontId="1" fillId="18" borderId="0" xfId="0" applyNumberFormat="1" applyFont="1" applyFill="1" applyBorder="1" applyAlignment="1" applyProtection="1">
      <alignment horizontal="left" vertical="center" wrapText="1"/>
    </xf>
    <xf numFmtId="4" fontId="7" fillId="14" borderId="11" xfId="0" applyNumberFormat="1" applyFont="1" applyFill="1" applyBorder="1" applyAlignment="1">
      <alignment vertical="center"/>
    </xf>
    <xf numFmtId="4" fontId="2" fillId="14" borderId="0" xfId="0" applyNumberFormat="1" applyFont="1" applyFill="1" applyBorder="1" applyAlignment="1">
      <alignment vertical="center"/>
    </xf>
    <xf numFmtId="4" fontId="19" fillId="14" borderId="11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 applyProtection="1">
      <alignment horizontal="left" vertical="center" wrapText="1"/>
    </xf>
    <xf numFmtId="4" fontId="7" fillId="19" borderId="11" xfId="0" applyNumberFormat="1" applyFont="1" applyFill="1" applyBorder="1" applyAlignment="1">
      <alignment vertical="center"/>
    </xf>
    <xf numFmtId="4" fontId="19" fillId="19" borderId="11" xfId="0" applyNumberFormat="1" applyFont="1" applyFill="1" applyBorder="1" applyAlignment="1">
      <alignment horizontal="center" vertical="center"/>
    </xf>
    <xf numFmtId="0" fontId="6" fillId="19" borderId="12" xfId="0" applyNumberFormat="1" applyFont="1" applyFill="1" applyBorder="1" applyAlignment="1" applyProtection="1">
      <alignment horizontal="left" vertical="center" wrapText="1"/>
    </xf>
    <xf numFmtId="0" fontId="1" fillId="19" borderId="0" xfId="0" applyNumberFormat="1" applyFont="1" applyFill="1" applyBorder="1" applyAlignment="1" applyProtection="1">
      <alignment horizontal="left" vertical="center" wrapText="1"/>
    </xf>
    <xf numFmtId="0" fontId="6" fillId="20" borderId="13" xfId="0" applyNumberFormat="1" applyFont="1" applyFill="1" applyBorder="1" applyAlignment="1" applyProtection="1">
      <alignment vertical="center"/>
    </xf>
    <xf numFmtId="0" fontId="20" fillId="20" borderId="14" xfId="0" applyNumberFormat="1" applyFont="1" applyFill="1" applyBorder="1" applyAlignment="1" applyProtection="1">
      <alignment horizontal="center" vertical="center"/>
    </xf>
    <xf numFmtId="0" fontId="1" fillId="20" borderId="0" xfId="0" applyNumberFormat="1" applyFont="1" applyFill="1" applyBorder="1" applyAlignment="1" applyProtection="1">
      <alignment horizontal="left" vertical="center"/>
    </xf>
    <xf numFmtId="0" fontId="6" fillId="16" borderId="13" xfId="0" applyNumberFormat="1" applyFont="1" applyFill="1" applyBorder="1" applyAlignment="1" applyProtection="1">
      <alignment vertical="center"/>
    </xf>
    <xf numFmtId="0" fontId="20" fillId="16" borderId="14" xfId="0" applyNumberFormat="1" applyFont="1" applyFill="1" applyBorder="1" applyAlignment="1" applyProtection="1">
      <alignment horizontal="center" vertical="center"/>
    </xf>
    <xf numFmtId="0" fontId="1" fillId="16" borderId="0" xfId="0" applyNumberFormat="1" applyFont="1" applyFill="1" applyBorder="1" applyAlignment="1" applyProtection="1">
      <alignment horizontal="left" vertical="center"/>
    </xf>
    <xf numFmtId="0" fontId="20" fillId="17" borderId="14" xfId="0" applyNumberFormat="1" applyFont="1" applyFill="1" applyBorder="1" applyAlignment="1" applyProtection="1">
      <alignment horizontal="center" vertical="center"/>
    </xf>
    <xf numFmtId="0" fontId="6" fillId="17" borderId="13" xfId="0" applyNumberFormat="1" applyFont="1" applyFill="1" applyBorder="1" applyAlignment="1" applyProtection="1">
      <alignment vertical="center"/>
    </xf>
    <xf numFmtId="0" fontId="1" fillId="17" borderId="0" xfId="0" applyNumberFormat="1" applyFont="1" applyFill="1" applyBorder="1" applyAlignment="1" applyProtection="1">
      <alignment horizontal="left" vertical="center"/>
    </xf>
    <xf numFmtId="0" fontId="6" fillId="21" borderId="13" xfId="0" applyNumberFormat="1" applyFont="1" applyFill="1" applyBorder="1" applyAlignment="1" applyProtection="1">
      <alignment vertical="center"/>
    </xf>
    <xf numFmtId="0" fontId="20" fillId="21" borderId="14" xfId="0" applyNumberFormat="1" applyFont="1" applyFill="1" applyBorder="1" applyAlignment="1" applyProtection="1">
      <alignment horizontal="center" vertical="center"/>
    </xf>
    <xf numFmtId="0" fontId="1" fillId="21" borderId="0" xfId="0" applyNumberFormat="1" applyFont="1" applyFill="1" applyBorder="1" applyAlignment="1" applyProtection="1">
      <alignment horizontal="left" vertical="center"/>
    </xf>
    <xf numFmtId="0" fontId="6" fillId="22" borderId="13" xfId="0" applyNumberFormat="1" applyFont="1" applyFill="1" applyBorder="1" applyAlignment="1" applyProtection="1">
      <alignment vertical="center"/>
    </xf>
    <xf numFmtId="0" fontId="20" fillId="22" borderId="14" xfId="0" applyNumberFormat="1" applyFont="1" applyFill="1" applyBorder="1" applyAlignment="1" applyProtection="1">
      <alignment horizontal="center" vertical="center"/>
    </xf>
    <xf numFmtId="0" fontId="1" fillId="22" borderId="0" xfId="0" applyNumberFormat="1" applyFont="1" applyFill="1" applyBorder="1" applyAlignment="1" applyProtection="1">
      <alignment horizontal="left" vertical="center"/>
    </xf>
    <xf numFmtId="0" fontId="6" fillId="23" borderId="13" xfId="0" applyNumberFormat="1" applyFont="1" applyFill="1" applyBorder="1" applyAlignment="1" applyProtection="1">
      <alignment vertical="center"/>
    </xf>
    <xf numFmtId="0" fontId="20" fillId="23" borderId="14" xfId="0" applyNumberFormat="1" applyFont="1" applyFill="1" applyBorder="1" applyAlignment="1" applyProtection="1">
      <alignment horizontal="center" vertical="center"/>
    </xf>
    <xf numFmtId="0" fontId="1" fillId="23" borderId="0" xfId="0" applyNumberFormat="1" applyFont="1" applyFill="1" applyBorder="1" applyAlignment="1" applyProtection="1">
      <alignment horizontal="left" vertical="center"/>
    </xf>
    <xf numFmtId="0" fontId="6" fillId="24" borderId="13" xfId="0" applyNumberFormat="1" applyFont="1" applyFill="1" applyBorder="1" applyAlignment="1" applyProtection="1">
      <alignment vertical="center"/>
    </xf>
    <xf numFmtId="0" fontId="20" fillId="24" borderId="14" xfId="0" applyNumberFormat="1" applyFont="1" applyFill="1" applyBorder="1" applyAlignment="1" applyProtection="1">
      <alignment horizontal="center" vertical="center"/>
    </xf>
    <xf numFmtId="0" fontId="1" fillId="24" borderId="0" xfId="0" applyNumberFormat="1" applyFont="1" applyFill="1" applyBorder="1" applyAlignment="1" applyProtection="1">
      <alignment horizontal="left" vertical="center"/>
    </xf>
    <xf numFmtId="0" fontId="6" fillId="25" borderId="13" xfId="0" applyNumberFormat="1" applyFont="1" applyFill="1" applyBorder="1" applyAlignment="1" applyProtection="1">
      <alignment vertical="center"/>
    </xf>
    <xf numFmtId="0" fontId="20" fillId="25" borderId="14" xfId="0" applyNumberFormat="1" applyFont="1" applyFill="1" applyBorder="1" applyAlignment="1" applyProtection="1">
      <alignment horizontal="center" vertical="center"/>
    </xf>
    <xf numFmtId="0" fontId="1" fillId="25" borderId="0" xfId="0" applyNumberFormat="1" applyFont="1" applyFill="1" applyBorder="1" applyAlignment="1" applyProtection="1">
      <alignment horizontal="left" vertical="center"/>
    </xf>
    <xf numFmtId="0" fontId="6" fillId="26" borderId="13" xfId="0" applyNumberFormat="1" applyFont="1" applyFill="1" applyBorder="1" applyAlignment="1" applyProtection="1">
      <alignment vertical="center"/>
    </xf>
    <xf numFmtId="0" fontId="20" fillId="26" borderId="14" xfId="0" applyNumberFormat="1" applyFont="1" applyFill="1" applyBorder="1" applyAlignment="1" applyProtection="1">
      <alignment horizontal="center" vertical="center"/>
    </xf>
    <xf numFmtId="0" fontId="1" fillId="26" borderId="0" xfId="0" applyNumberFormat="1" applyFont="1" applyFill="1" applyBorder="1" applyAlignment="1" applyProtection="1">
      <alignment horizontal="left" vertical="center"/>
    </xf>
    <xf numFmtId="0" fontId="6" fillId="27" borderId="13" xfId="0" applyNumberFormat="1" applyFont="1" applyFill="1" applyBorder="1" applyAlignment="1" applyProtection="1">
      <alignment vertical="center"/>
    </xf>
    <xf numFmtId="0" fontId="20" fillId="27" borderId="14" xfId="0" applyNumberFormat="1" applyFont="1" applyFill="1" applyBorder="1" applyAlignment="1" applyProtection="1">
      <alignment horizontal="center" vertical="center"/>
    </xf>
    <xf numFmtId="0" fontId="1" fillId="27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64" fontId="18" fillId="2" borderId="4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 applyProtection="1">
      <alignment horizontal="left" vertical="center"/>
    </xf>
    <xf numFmtId="4" fontId="7" fillId="28" borderId="11" xfId="0" applyNumberFormat="1" applyFont="1" applyFill="1" applyBorder="1" applyAlignment="1">
      <alignment vertical="center"/>
    </xf>
    <xf numFmtId="4" fontId="19" fillId="28" borderId="11" xfId="0" applyNumberFormat="1" applyFont="1" applyFill="1" applyBorder="1" applyAlignment="1">
      <alignment horizontal="center" vertical="center"/>
    </xf>
    <xf numFmtId="0" fontId="6" fillId="28" borderId="10" xfId="0" applyNumberFormat="1" applyFont="1" applyFill="1" applyBorder="1" applyAlignment="1" applyProtection="1">
      <alignment horizontal="left" vertical="center" wrapText="1"/>
    </xf>
    <xf numFmtId="0" fontId="6" fillId="28" borderId="12" xfId="0" applyNumberFormat="1" applyFont="1" applyFill="1" applyBorder="1" applyAlignment="1" applyProtection="1">
      <alignment horizontal="left" vertical="center" wrapText="1"/>
    </xf>
    <xf numFmtId="0" fontId="1" fillId="28" borderId="0" xfId="0" applyNumberFormat="1" applyFont="1" applyFill="1" applyBorder="1" applyAlignment="1" applyProtection="1">
      <alignment horizontal="left" vertical="center" wrapText="1"/>
    </xf>
    <xf numFmtId="0" fontId="2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4" fontId="2" fillId="8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right" vertical="center"/>
    </xf>
    <xf numFmtId="164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0" borderId="11" xfId="0" applyNumberFormat="1" applyFont="1" applyFill="1" applyBorder="1" applyAlignment="1" applyProtection="1">
      <alignment horizontal="left" vertical="center"/>
    </xf>
    <xf numFmtId="0" fontId="9" fillId="20" borderId="11" xfId="0" applyNumberFormat="1" applyFont="1" applyFill="1" applyBorder="1" applyAlignment="1" applyProtection="1">
      <alignment vertical="center"/>
    </xf>
    <xf numFmtId="0" fontId="20" fillId="20" borderId="11" xfId="0" applyNumberFormat="1" applyFont="1" applyFill="1" applyBorder="1" applyAlignment="1" applyProtection="1">
      <alignment vertical="center"/>
    </xf>
    <xf numFmtId="0" fontId="20" fillId="20" borderId="11" xfId="0" applyNumberFormat="1" applyFont="1" applyFill="1" applyBorder="1" applyAlignment="1" applyProtection="1">
      <alignment horizontal="center" vertical="center"/>
    </xf>
    <xf numFmtId="0" fontId="20" fillId="9" borderId="11" xfId="0" applyNumberFormat="1" applyFont="1" applyFill="1" applyBorder="1" applyAlignment="1" applyProtection="1">
      <alignment horizontal="left" vertical="center"/>
    </xf>
    <xf numFmtId="0" fontId="9" fillId="9" borderId="11" xfId="0" applyNumberFormat="1" applyFont="1" applyFill="1" applyBorder="1" applyAlignment="1" applyProtection="1">
      <alignment vertical="center"/>
    </xf>
    <xf numFmtId="0" fontId="20" fillId="9" borderId="11" xfId="0" applyNumberFormat="1" applyFont="1" applyFill="1" applyBorder="1" applyAlignment="1" applyProtection="1">
      <alignment vertical="center"/>
    </xf>
    <xf numFmtId="0" fontId="20" fillId="9" borderId="11" xfId="0" applyNumberFormat="1" applyFont="1" applyFill="1" applyBorder="1" applyAlignment="1" applyProtection="1">
      <alignment horizontal="center" vertical="center"/>
    </xf>
    <xf numFmtId="0" fontId="20" fillId="16" borderId="0" xfId="0" applyNumberFormat="1" applyFont="1" applyFill="1" applyBorder="1" applyAlignment="1" applyProtection="1">
      <alignment horizontal="left" vertical="center"/>
    </xf>
    <xf numFmtId="0" fontId="9" fillId="16" borderId="0" xfId="0" applyNumberFormat="1" applyFont="1" applyFill="1" applyBorder="1" applyAlignment="1" applyProtection="1">
      <alignment vertical="center"/>
    </xf>
    <xf numFmtId="0" fontId="20" fillId="16" borderId="0" xfId="0" applyNumberFormat="1" applyFont="1" applyFill="1" applyBorder="1" applyAlignment="1" applyProtection="1">
      <alignment vertical="center"/>
    </xf>
    <xf numFmtId="0" fontId="20" fillId="16" borderId="0" xfId="0" applyNumberFormat="1" applyFont="1" applyFill="1" applyBorder="1" applyAlignment="1" applyProtection="1">
      <alignment horizontal="center" vertical="center"/>
    </xf>
    <xf numFmtId="0" fontId="20" fillId="17" borderId="0" xfId="0" applyNumberFormat="1" applyFont="1" applyFill="1" applyBorder="1" applyAlignment="1" applyProtection="1">
      <alignment horizontal="left" vertical="center"/>
    </xf>
    <xf numFmtId="0" fontId="9" fillId="17" borderId="0" xfId="0" applyNumberFormat="1" applyFont="1" applyFill="1" applyBorder="1" applyAlignment="1" applyProtection="1">
      <alignment vertical="center"/>
    </xf>
    <xf numFmtId="0" fontId="20" fillId="17" borderId="0" xfId="0" applyNumberFormat="1" applyFont="1" applyFill="1" applyBorder="1" applyAlignment="1" applyProtection="1">
      <alignment vertical="center"/>
    </xf>
    <xf numFmtId="0" fontId="20" fillId="17" borderId="0" xfId="0" applyNumberFormat="1" applyFont="1" applyFill="1" applyBorder="1" applyAlignment="1" applyProtection="1">
      <alignment horizontal="center" vertical="center"/>
    </xf>
    <xf numFmtId="0" fontId="20" fillId="21" borderId="0" xfId="0" applyNumberFormat="1" applyFont="1" applyFill="1" applyBorder="1" applyAlignment="1" applyProtection="1">
      <alignment horizontal="left" vertical="center"/>
    </xf>
    <xf numFmtId="0" fontId="9" fillId="21" borderId="0" xfId="0" applyNumberFormat="1" applyFont="1" applyFill="1" applyBorder="1" applyAlignment="1" applyProtection="1">
      <alignment vertical="center"/>
    </xf>
    <xf numFmtId="0" fontId="20" fillId="21" borderId="0" xfId="0" applyNumberFormat="1" applyFont="1" applyFill="1" applyBorder="1" applyAlignment="1" applyProtection="1">
      <alignment vertical="center"/>
    </xf>
    <xf numFmtId="0" fontId="20" fillId="21" borderId="0" xfId="0" applyNumberFormat="1" applyFont="1" applyFill="1" applyBorder="1" applyAlignment="1" applyProtection="1">
      <alignment horizontal="center" vertical="center"/>
    </xf>
    <xf numFmtId="0" fontId="20" fillId="22" borderId="0" xfId="0" applyNumberFormat="1" applyFont="1" applyFill="1" applyBorder="1" applyAlignment="1" applyProtection="1">
      <alignment horizontal="left" vertical="center"/>
    </xf>
    <xf numFmtId="0" fontId="9" fillId="22" borderId="0" xfId="0" applyNumberFormat="1" applyFont="1" applyFill="1" applyBorder="1" applyAlignment="1" applyProtection="1">
      <alignment vertical="center"/>
    </xf>
    <xf numFmtId="0" fontId="20" fillId="22" borderId="0" xfId="0" applyNumberFormat="1" applyFont="1" applyFill="1" applyBorder="1" applyAlignment="1" applyProtection="1">
      <alignment vertical="center"/>
    </xf>
    <xf numFmtId="0" fontId="20" fillId="22" borderId="0" xfId="0" applyNumberFormat="1" applyFont="1" applyFill="1" applyBorder="1" applyAlignment="1" applyProtection="1">
      <alignment horizontal="center" vertical="center"/>
    </xf>
    <xf numFmtId="0" fontId="20" fillId="9" borderId="0" xfId="0" applyNumberFormat="1" applyFont="1" applyFill="1" applyBorder="1" applyAlignment="1" applyProtection="1">
      <alignment horizontal="left" vertical="center"/>
    </xf>
    <xf numFmtId="0" fontId="9" fillId="9" borderId="0" xfId="0" applyNumberFormat="1" applyFont="1" applyFill="1" applyBorder="1" applyAlignment="1" applyProtection="1">
      <alignment vertical="center"/>
    </xf>
    <xf numFmtId="0" fontId="20" fillId="9" borderId="0" xfId="0" applyNumberFormat="1" applyFont="1" applyFill="1" applyBorder="1" applyAlignment="1" applyProtection="1">
      <alignment vertical="center"/>
    </xf>
    <xf numFmtId="0" fontId="20" fillId="9" borderId="0" xfId="0" applyNumberFormat="1" applyFont="1" applyFill="1" applyBorder="1" applyAlignment="1" applyProtection="1">
      <alignment horizontal="center" vertical="center"/>
    </xf>
    <xf numFmtId="0" fontId="20" fillId="23" borderId="0" xfId="0" applyNumberFormat="1" applyFont="1" applyFill="1" applyBorder="1" applyAlignment="1" applyProtection="1">
      <alignment horizontal="left" vertical="center"/>
    </xf>
    <xf numFmtId="0" fontId="9" fillId="23" borderId="0" xfId="0" applyNumberFormat="1" applyFont="1" applyFill="1" applyBorder="1" applyAlignment="1" applyProtection="1">
      <alignment vertical="center"/>
    </xf>
    <xf numFmtId="0" fontId="20" fillId="23" borderId="0" xfId="0" applyNumberFormat="1" applyFont="1" applyFill="1" applyBorder="1" applyAlignment="1" applyProtection="1">
      <alignment vertical="center"/>
    </xf>
    <xf numFmtId="0" fontId="20" fillId="23" borderId="0" xfId="0" applyNumberFormat="1" applyFont="1" applyFill="1" applyBorder="1" applyAlignment="1" applyProtection="1">
      <alignment horizontal="center" vertical="center"/>
    </xf>
    <xf numFmtId="0" fontId="20" fillId="24" borderId="0" xfId="0" applyNumberFormat="1" applyFont="1" applyFill="1" applyBorder="1" applyAlignment="1" applyProtection="1">
      <alignment horizontal="left" vertical="center"/>
    </xf>
    <xf numFmtId="0" fontId="9" fillId="24" borderId="0" xfId="0" applyNumberFormat="1" applyFont="1" applyFill="1" applyBorder="1" applyAlignment="1" applyProtection="1">
      <alignment vertical="center"/>
    </xf>
    <xf numFmtId="0" fontId="20" fillId="24" borderId="0" xfId="0" applyNumberFormat="1" applyFont="1" applyFill="1" applyBorder="1" applyAlignment="1" applyProtection="1">
      <alignment vertical="center"/>
    </xf>
    <xf numFmtId="0" fontId="20" fillId="24" borderId="0" xfId="0" applyNumberFormat="1" applyFont="1" applyFill="1" applyBorder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left" vertical="center"/>
    </xf>
    <xf numFmtId="0" fontId="9" fillId="25" borderId="0" xfId="0" applyNumberFormat="1" applyFont="1" applyFill="1" applyBorder="1" applyAlignment="1" applyProtection="1">
      <alignment vertical="center"/>
    </xf>
    <xf numFmtId="0" fontId="20" fillId="25" borderId="0" xfId="0" applyNumberFormat="1" applyFont="1" applyFill="1" applyBorder="1" applyAlignment="1" applyProtection="1">
      <alignment vertical="center"/>
    </xf>
    <xf numFmtId="0" fontId="20" fillId="25" borderId="0" xfId="0" applyNumberFormat="1" applyFont="1" applyFill="1" applyBorder="1" applyAlignment="1" applyProtection="1">
      <alignment horizontal="center" vertical="center"/>
    </xf>
    <xf numFmtId="0" fontId="20" fillId="26" borderId="0" xfId="0" applyNumberFormat="1" applyFont="1" applyFill="1" applyBorder="1" applyAlignment="1" applyProtection="1">
      <alignment horizontal="left" vertical="center"/>
    </xf>
    <xf numFmtId="0" fontId="9" fillId="26" borderId="0" xfId="0" applyNumberFormat="1" applyFont="1" applyFill="1" applyBorder="1" applyAlignment="1" applyProtection="1">
      <alignment vertical="center"/>
    </xf>
    <xf numFmtId="0" fontId="20" fillId="26" borderId="0" xfId="0" applyNumberFormat="1" applyFont="1" applyFill="1" applyBorder="1" applyAlignment="1" applyProtection="1">
      <alignment vertical="center"/>
    </xf>
    <xf numFmtId="0" fontId="20" fillId="26" borderId="0" xfId="0" applyNumberFormat="1" applyFont="1" applyFill="1" applyBorder="1" applyAlignment="1" applyProtection="1">
      <alignment horizontal="center" vertical="center"/>
    </xf>
    <xf numFmtId="0" fontId="20" fillId="27" borderId="0" xfId="0" applyNumberFormat="1" applyFont="1" applyFill="1" applyBorder="1" applyAlignment="1" applyProtection="1">
      <alignment horizontal="left" vertical="center"/>
    </xf>
    <xf numFmtId="0" fontId="9" fillId="27" borderId="0" xfId="0" applyNumberFormat="1" applyFont="1" applyFill="1" applyBorder="1" applyAlignment="1" applyProtection="1">
      <alignment vertical="center"/>
    </xf>
    <xf numFmtId="0" fontId="20" fillId="27" borderId="0" xfId="0" applyNumberFormat="1" applyFont="1" applyFill="1" applyBorder="1" applyAlignment="1" applyProtection="1">
      <alignment vertical="center"/>
    </xf>
    <xf numFmtId="0" fontId="20" fillId="27" borderId="0" xfId="0" applyNumberFormat="1" applyFont="1" applyFill="1" applyBorder="1" applyAlignment="1" applyProtection="1">
      <alignment horizontal="center" vertical="center"/>
    </xf>
    <xf numFmtId="4" fontId="7" fillId="10" borderId="0" xfId="0" applyNumberFormat="1" applyFont="1" applyFill="1" applyBorder="1" applyAlignment="1">
      <alignment horizontal="left" vertical="center"/>
    </xf>
    <xf numFmtId="4" fontId="8" fillId="1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vertical="center"/>
    </xf>
    <xf numFmtId="4" fontId="19" fillId="10" borderId="0" xfId="0" applyNumberFormat="1" applyFont="1" applyFill="1" applyBorder="1" applyAlignment="1">
      <alignment horizontal="center" vertical="center"/>
    </xf>
    <xf numFmtId="4" fontId="7" fillId="11" borderId="0" xfId="0" applyNumberFormat="1" applyFont="1" applyFill="1" applyBorder="1" applyAlignment="1">
      <alignment horizontal="left" vertical="center"/>
    </xf>
    <xf numFmtId="4" fontId="8" fillId="11" borderId="0" xfId="0" applyNumberFormat="1" applyFont="1" applyFill="1" applyBorder="1" applyAlignment="1">
      <alignment vertical="center"/>
    </xf>
    <xf numFmtId="4" fontId="19" fillId="11" borderId="0" xfId="0" applyNumberFormat="1" applyFont="1" applyFill="1" applyBorder="1" applyAlignment="1">
      <alignment vertical="center"/>
    </xf>
    <xf numFmtId="4" fontId="19" fillId="11" borderId="0" xfId="0" applyNumberFormat="1" applyFont="1" applyFill="1" applyBorder="1" applyAlignment="1">
      <alignment horizontal="center" vertical="center"/>
    </xf>
    <xf numFmtId="4" fontId="7" fillId="12" borderId="0" xfId="0" applyNumberFormat="1" applyFont="1" applyFill="1" applyBorder="1" applyAlignment="1">
      <alignment horizontal="left" vertical="center"/>
    </xf>
    <xf numFmtId="4" fontId="8" fillId="12" borderId="0" xfId="0" applyNumberFormat="1" applyFont="1" applyFill="1" applyBorder="1" applyAlignment="1">
      <alignment vertical="center"/>
    </xf>
    <xf numFmtId="4" fontId="19" fillId="12" borderId="0" xfId="0" applyNumberFormat="1" applyFont="1" applyFill="1" applyBorder="1" applyAlignment="1">
      <alignment vertical="center"/>
    </xf>
    <xf numFmtId="4" fontId="19" fillId="12" borderId="0" xfId="0" applyNumberFormat="1" applyFont="1" applyFill="1" applyBorder="1" applyAlignment="1">
      <alignment horizontal="center" vertical="center"/>
    </xf>
    <xf numFmtId="4" fontId="7" fillId="13" borderId="0" xfId="0" applyNumberFormat="1" applyFont="1" applyFill="1" applyBorder="1" applyAlignment="1">
      <alignment horizontal="left" vertical="center"/>
    </xf>
    <xf numFmtId="4" fontId="8" fillId="13" borderId="0" xfId="0" applyNumberFormat="1" applyFont="1" applyFill="1" applyBorder="1" applyAlignment="1">
      <alignment vertical="center"/>
    </xf>
    <xf numFmtId="4" fontId="19" fillId="13" borderId="0" xfId="0" applyNumberFormat="1" applyFont="1" applyFill="1" applyBorder="1" applyAlignment="1">
      <alignment vertical="center"/>
    </xf>
    <xf numFmtId="4" fontId="19" fillId="13" borderId="0" xfId="0" applyNumberFormat="1" applyFont="1" applyFill="1" applyBorder="1" applyAlignment="1">
      <alignment horizontal="center" vertical="center"/>
    </xf>
    <xf numFmtId="4" fontId="7" fillId="28" borderId="0" xfId="0" applyNumberFormat="1" applyFont="1" applyFill="1" applyBorder="1" applyAlignment="1">
      <alignment horizontal="left" vertical="center"/>
    </xf>
    <xf numFmtId="4" fontId="8" fillId="28" borderId="0" xfId="0" applyNumberFormat="1" applyFont="1" applyFill="1" applyBorder="1" applyAlignment="1">
      <alignment vertical="center"/>
    </xf>
    <xf numFmtId="4" fontId="19" fillId="28" borderId="0" xfId="0" applyNumberFormat="1" applyFont="1" applyFill="1" applyBorder="1" applyAlignment="1">
      <alignment vertical="center"/>
    </xf>
    <xf numFmtId="4" fontId="19" fillId="28" borderId="0" xfId="0" applyNumberFormat="1" applyFont="1" applyFill="1" applyBorder="1" applyAlignment="1">
      <alignment horizontal="center" vertical="center"/>
    </xf>
    <xf numFmtId="4" fontId="7" fillId="15" borderId="0" xfId="0" applyNumberFormat="1" applyFont="1" applyFill="1" applyBorder="1" applyAlignment="1">
      <alignment horizontal="left" vertical="center"/>
    </xf>
    <xf numFmtId="4" fontId="8" fillId="15" borderId="0" xfId="0" applyNumberFormat="1" applyFont="1" applyFill="1" applyBorder="1" applyAlignment="1">
      <alignment vertical="center"/>
    </xf>
    <xf numFmtId="4" fontId="19" fillId="15" borderId="0" xfId="0" applyNumberFormat="1" applyFont="1" applyFill="1" applyBorder="1" applyAlignment="1">
      <alignment vertical="center"/>
    </xf>
    <xf numFmtId="4" fontId="19" fillId="15" borderId="0" xfId="0" applyNumberFormat="1" applyFont="1" applyFill="1" applyBorder="1" applyAlignment="1">
      <alignment horizontal="center" vertical="center"/>
    </xf>
    <xf numFmtId="4" fontId="7" fillId="16" borderId="0" xfId="0" applyNumberFormat="1" applyFont="1" applyFill="1" applyBorder="1" applyAlignment="1">
      <alignment horizontal="left" vertical="center"/>
    </xf>
    <xf numFmtId="4" fontId="8" fillId="16" borderId="0" xfId="0" applyNumberFormat="1" applyFont="1" applyFill="1" applyBorder="1" applyAlignment="1">
      <alignment vertical="center"/>
    </xf>
    <xf numFmtId="4" fontId="19" fillId="16" borderId="0" xfId="0" applyNumberFormat="1" applyFont="1" applyFill="1" applyBorder="1" applyAlignment="1">
      <alignment vertical="center"/>
    </xf>
    <xf numFmtId="4" fontId="19" fillId="16" borderId="0" xfId="0" applyNumberFormat="1" applyFont="1" applyFill="1" applyBorder="1" applyAlignment="1">
      <alignment horizontal="center" vertical="center"/>
    </xf>
    <xf numFmtId="4" fontId="7" fillId="17" borderId="0" xfId="0" applyNumberFormat="1" applyFont="1" applyFill="1" applyBorder="1" applyAlignment="1">
      <alignment horizontal="left" vertical="center"/>
    </xf>
    <xf numFmtId="4" fontId="8" fillId="17" borderId="0" xfId="0" applyNumberFormat="1" applyFont="1" applyFill="1" applyBorder="1" applyAlignment="1">
      <alignment vertical="center"/>
    </xf>
    <xf numFmtId="4" fontId="19" fillId="17" borderId="0" xfId="0" applyNumberFormat="1" applyFont="1" applyFill="1" applyBorder="1" applyAlignment="1">
      <alignment vertical="center"/>
    </xf>
    <xf numFmtId="4" fontId="19" fillId="17" borderId="0" xfId="0" applyNumberFormat="1" applyFont="1" applyFill="1" applyBorder="1" applyAlignment="1">
      <alignment horizontal="center" vertical="center"/>
    </xf>
    <xf numFmtId="4" fontId="7" fillId="18" borderId="0" xfId="0" applyNumberFormat="1" applyFont="1" applyFill="1" applyBorder="1" applyAlignment="1">
      <alignment horizontal="left" vertical="center"/>
    </xf>
    <xf numFmtId="4" fontId="8" fillId="18" borderId="0" xfId="0" applyNumberFormat="1" applyFont="1" applyFill="1" applyBorder="1" applyAlignment="1">
      <alignment vertical="center"/>
    </xf>
    <xf numFmtId="4" fontId="19" fillId="18" borderId="0" xfId="0" applyNumberFormat="1" applyFont="1" applyFill="1" applyBorder="1" applyAlignment="1">
      <alignment vertical="center"/>
    </xf>
    <xf numFmtId="4" fontId="19" fillId="18" borderId="0" xfId="0" applyNumberFormat="1" applyFont="1" applyFill="1" applyBorder="1" applyAlignment="1">
      <alignment horizontal="center" vertical="center"/>
    </xf>
    <xf numFmtId="4" fontId="7" fillId="14" borderId="0" xfId="0" applyNumberFormat="1" applyFont="1" applyFill="1" applyBorder="1" applyAlignment="1">
      <alignment horizontal="left" vertical="center"/>
    </xf>
    <xf numFmtId="4" fontId="8" fillId="14" borderId="0" xfId="0" applyNumberFormat="1" applyFont="1" applyFill="1" applyBorder="1" applyAlignment="1">
      <alignment vertical="center"/>
    </xf>
    <xf numFmtId="4" fontId="19" fillId="14" borderId="0" xfId="0" applyNumberFormat="1" applyFont="1" applyFill="1" applyBorder="1" applyAlignment="1">
      <alignment vertical="center"/>
    </xf>
    <xf numFmtId="4" fontId="19" fillId="14" borderId="0" xfId="0" applyNumberFormat="1" applyFont="1" applyFill="1" applyBorder="1" applyAlignment="1">
      <alignment horizontal="center" vertical="center"/>
    </xf>
    <xf numFmtId="4" fontId="7" fillId="19" borderId="0" xfId="0" applyNumberFormat="1" applyFont="1" applyFill="1" applyBorder="1" applyAlignment="1">
      <alignment horizontal="left" vertical="center"/>
    </xf>
    <xf numFmtId="4" fontId="8" fillId="19" borderId="0" xfId="0" applyNumberFormat="1" applyFont="1" applyFill="1" applyBorder="1" applyAlignment="1">
      <alignment vertical="center"/>
    </xf>
    <xf numFmtId="4" fontId="19" fillId="19" borderId="0" xfId="0" applyNumberFormat="1" applyFont="1" applyFill="1" applyBorder="1" applyAlignment="1">
      <alignment vertical="center"/>
    </xf>
    <xf numFmtId="4" fontId="19" fillId="19" borderId="0" xfId="0" applyNumberFormat="1" applyFont="1" applyFill="1" applyBorder="1" applyAlignment="1">
      <alignment horizontal="center" vertical="center"/>
    </xf>
    <xf numFmtId="0" fontId="18" fillId="0" borderId="22" xfId="0" applyNumberFormat="1" applyFont="1" applyFill="1" applyBorder="1" applyAlignment="1" applyProtection="1">
      <alignment horizontal="left" vertical="center"/>
    </xf>
    <xf numFmtId="0" fontId="2" fillId="0" borderId="22" xfId="0" applyNumberFormat="1" applyFont="1" applyFill="1" applyBorder="1" applyAlignment="1" applyProtection="1">
      <alignment horizontal="left" vertical="center"/>
    </xf>
    <xf numFmtId="0" fontId="18" fillId="0" borderId="22" xfId="0" applyNumberFormat="1" applyFont="1" applyFill="1" applyBorder="1" applyAlignment="1" applyProtection="1">
      <alignment horizontal="center" vertical="center"/>
    </xf>
    <xf numFmtId="4" fontId="18" fillId="0" borderId="22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right" vertical="center"/>
    </xf>
    <xf numFmtId="4" fontId="2" fillId="2" borderId="22" xfId="0" applyNumberFormat="1" applyFont="1" applyFill="1" applyBorder="1" applyAlignment="1" applyProtection="1">
      <alignment horizontal="center" vertical="center"/>
      <protection locked="0"/>
    </xf>
    <xf numFmtId="4" fontId="2" fillId="0" borderId="22" xfId="0" applyNumberFormat="1" applyFont="1" applyFill="1" applyBorder="1" applyAlignment="1">
      <alignment horizontal="right" vertical="center"/>
    </xf>
    <xf numFmtId="0" fontId="6" fillId="29" borderId="13" xfId="0" applyNumberFormat="1" applyFont="1" applyFill="1" applyBorder="1" applyAlignment="1" applyProtection="1">
      <alignment vertical="center"/>
    </xf>
    <xf numFmtId="0" fontId="20" fillId="29" borderId="0" xfId="0" applyNumberFormat="1" applyFont="1" applyFill="1" applyBorder="1" applyAlignment="1" applyProtection="1">
      <alignment horizontal="left" vertical="center"/>
    </xf>
    <xf numFmtId="0" fontId="9" fillId="29" borderId="0" xfId="0" applyNumberFormat="1" applyFont="1" applyFill="1" applyBorder="1" applyAlignment="1" applyProtection="1">
      <alignment vertical="center"/>
    </xf>
    <xf numFmtId="0" fontId="10" fillId="29" borderId="15" xfId="0" applyNumberFormat="1" applyFont="1" applyFill="1" applyBorder="1" applyAlignment="1" applyProtection="1">
      <alignment vertical="center"/>
    </xf>
    <xf numFmtId="0" fontId="20" fillId="29" borderId="0" xfId="0" applyNumberFormat="1" applyFont="1" applyFill="1" applyBorder="1" applyAlignment="1" applyProtection="1">
      <alignment vertical="center"/>
    </xf>
    <xf numFmtId="0" fontId="20" fillId="29" borderId="14" xfId="0" applyNumberFormat="1" applyFont="1" applyFill="1" applyBorder="1" applyAlignment="1" applyProtection="1">
      <alignment horizontal="center" vertical="center"/>
    </xf>
    <xf numFmtId="0" fontId="20" fillId="29" borderId="0" xfId="0" applyNumberFormat="1" applyFont="1" applyFill="1" applyBorder="1" applyAlignment="1" applyProtection="1">
      <alignment horizontal="center" vertical="center"/>
    </xf>
    <xf numFmtId="0" fontId="1" fillId="29" borderId="0" xfId="0" applyNumberFormat="1" applyFont="1" applyFill="1" applyBorder="1" applyAlignment="1" applyProtection="1">
      <alignment horizontal="left" vertical="center"/>
    </xf>
    <xf numFmtId="0" fontId="10" fillId="25" borderId="15" xfId="0" applyNumberFormat="1" applyFont="1" applyFill="1" applyBorder="1" applyAlignment="1" applyProtection="1">
      <alignment vertical="center"/>
    </xf>
    <xf numFmtId="0" fontId="6" fillId="30" borderId="13" xfId="0" applyNumberFormat="1" applyFont="1" applyFill="1" applyBorder="1" applyAlignment="1" applyProtection="1">
      <alignment vertical="center"/>
    </xf>
    <xf numFmtId="0" fontId="20" fillId="30" borderId="0" xfId="0" applyNumberFormat="1" applyFont="1" applyFill="1" applyBorder="1" applyAlignment="1" applyProtection="1">
      <alignment horizontal="left" vertical="center"/>
    </xf>
    <xf numFmtId="0" fontId="9" fillId="30" borderId="0" xfId="0" applyNumberFormat="1" applyFont="1" applyFill="1" applyBorder="1" applyAlignment="1" applyProtection="1">
      <alignment vertical="center"/>
    </xf>
    <xf numFmtId="0" fontId="10" fillId="30" borderId="15" xfId="0" applyNumberFormat="1" applyFont="1" applyFill="1" applyBorder="1" applyAlignment="1" applyProtection="1">
      <alignment vertical="center"/>
    </xf>
    <xf numFmtId="0" fontId="20" fillId="30" borderId="0" xfId="0" applyNumberFormat="1" applyFont="1" applyFill="1" applyBorder="1" applyAlignment="1" applyProtection="1">
      <alignment vertical="center"/>
    </xf>
    <xf numFmtId="0" fontId="20" fillId="30" borderId="14" xfId="0" applyNumberFormat="1" applyFont="1" applyFill="1" applyBorder="1" applyAlignment="1" applyProtection="1">
      <alignment horizontal="center" vertical="center"/>
    </xf>
    <xf numFmtId="0" fontId="20" fillId="30" borderId="0" xfId="0" applyNumberFormat="1" applyFont="1" applyFill="1" applyBorder="1" applyAlignment="1" applyProtection="1">
      <alignment horizontal="center" vertical="center"/>
    </xf>
    <xf numFmtId="0" fontId="1" fillId="30" borderId="0" xfId="0" applyNumberFormat="1" applyFont="1" applyFill="1" applyBorder="1" applyAlignment="1" applyProtection="1">
      <alignment horizontal="left" vertical="center"/>
    </xf>
    <xf numFmtId="0" fontId="6" fillId="31" borderId="13" xfId="0" applyNumberFormat="1" applyFont="1" applyFill="1" applyBorder="1" applyAlignment="1" applyProtection="1">
      <alignment vertical="center"/>
    </xf>
    <xf numFmtId="0" fontId="20" fillId="31" borderId="0" xfId="0" applyNumberFormat="1" applyFont="1" applyFill="1" applyBorder="1" applyAlignment="1" applyProtection="1">
      <alignment horizontal="left" vertical="center"/>
    </xf>
    <xf numFmtId="0" fontId="9" fillId="31" borderId="0" xfId="0" applyNumberFormat="1" applyFont="1" applyFill="1" applyBorder="1" applyAlignment="1" applyProtection="1">
      <alignment vertical="center"/>
    </xf>
    <xf numFmtId="0" fontId="10" fillId="31" borderId="15" xfId="0" applyNumberFormat="1" applyFont="1" applyFill="1" applyBorder="1" applyAlignment="1" applyProtection="1">
      <alignment vertical="center"/>
    </xf>
    <xf numFmtId="0" fontId="20" fillId="31" borderId="0" xfId="0" applyNumberFormat="1" applyFont="1" applyFill="1" applyBorder="1" applyAlignment="1" applyProtection="1">
      <alignment vertical="center"/>
    </xf>
    <xf numFmtId="0" fontId="20" fillId="31" borderId="14" xfId="0" applyNumberFormat="1" applyFont="1" applyFill="1" applyBorder="1" applyAlignment="1" applyProtection="1">
      <alignment horizontal="center" vertical="center"/>
    </xf>
    <xf numFmtId="0" fontId="20" fillId="31" borderId="0" xfId="0" applyNumberFormat="1" applyFont="1" applyFill="1" applyBorder="1" applyAlignment="1" applyProtection="1">
      <alignment horizontal="center" vertical="center"/>
    </xf>
    <xf numFmtId="0" fontId="1" fillId="31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5D49"/>
      <color rgb="FFD1D137"/>
      <color rgb="FF4932D6"/>
      <color rgb="FFD4348F"/>
      <color rgb="FFDA8AC5"/>
      <color rgb="FF000000"/>
      <color rgb="FFB1D9D9"/>
      <color rgb="FF34B9D4"/>
      <color rgb="FFC7414E"/>
      <color rgb="FFE85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50797</xdr:colOff>
      <xdr:row>0</xdr:row>
      <xdr:rowOff>38100</xdr:rowOff>
    </xdr:from>
    <xdr:to>
      <xdr:col>6</xdr:col>
      <xdr:colOff>485775</xdr:colOff>
      <xdr:row>20</xdr:row>
      <xdr:rowOff>1</xdr:rowOff>
    </xdr:to>
    <xdr:sp macro="" textlink="">
      <xdr:nvSpPr>
        <xdr:cNvPr id="2" name="Rectângulo arredondado 1"/>
        <xdr:cNvSpPr/>
      </xdr:nvSpPr>
      <xdr:spPr>
        <a:xfrm>
          <a:off x="50797" y="38100"/>
          <a:ext cx="6311903" cy="5191126"/>
        </a:xfrm>
        <a:prstGeom prst="roundRect">
          <a:avLst>
            <a:gd name="adj" fmla="val 8772"/>
          </a:avLst>
        </a:prstGeom>
        <a:gradFill flip="none" rotWithShape="1">
          <a:gsLst>
            <a:gs pos="10000">
              <a:srgbClr val="1080CC">
                <a:alpha val="14902"/>
              </a:srgbClr>
            </a:gs>
            <a:gs pos="99000">
              <a:srgbClr val="629BC2">
                <a:alpha val="43000"/>
                <a:lumMod val="98000"/>
              </a:srgbClr>
            </a:gs>
            <a:gs pos="84000">
              <a:srgbClr val="50C0DA">
                <a:lumMod val="36000"/>
                <a:lumOff val="64000"/>
                <a:alpha val="14000"/>
              </a:srgbClr>
            </a:gs>
            <a:gs pos="75000">
              <a:srgbClr val="9BC6D9">
                <a:alpha val="29804"/>
              </a:srgbClr>
            </a:gs>
            <a:gs pos="38000">
              <a:srgbClr val="3AA3EA">
                <a:alpha val="5882"/>
              </a:srgbClr>
            </a:gs>
            <a:gs pos="54000">
              <a:srgbClr val="ACD8EE">
                <a:alpha val="8627"/>
                <a:lumMod val="63000"/>
              </a:srgbClr>
            </a:gs>
          </a:gsLst>
          <a:path path="circle">
            <a:fillToRect l="100000" t="100000"/>
          </a:path>
          <a:tileRect r="-100000" b="-100000"/>
        </a:gradFill>
        <a:ln>
          <a:gradFill>
            <a:gsLst>
              <a:gs pos="0">
                <a:schemeClr val="accent1">
                  <a:tint val="66000"/>
                  <a:satMod val="160000"/>
                  <a:alpha val="24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glow>
            <a:schemeClr val="accent1">
              <a:alpha val="61000"/>
            </a:schemeClr>
          </a:glow>
          <a:outerShdw blurRad="76200" dist="38100" dir="2700000" algn="tl" rotWithShape="0">
            <a:prstClr val="black">
              <a:alpha val="40000"/>
            </a:prstClr>
          </a:outerShdw>
          <a:softEdge rad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h="50800"/>
          <a:bevelB w="95250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0</xdr:col>
      <xdr:colOff>533400</xdr:colOff>
      <xdr:row>0</xdr:row>
      <xdr:rowOff>428625</xdr:rowOff>
    </xdr:from>
    <xdr:to>
      <xdr:col>2</xdr:col>
      <xdr:colOff>86340</xdr:colOff>
      <xdr:row>0</xdr:row>
      <xdr:rowOff>1149174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428625"/>
          <a:ext cx="2591415" cy="72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873"/>
  <sheetViews>
    <sheetView tabSelected="1" topLeftCell="B1" zoomScale="130" zoomScaleNormal="130" workbookViewId="0">
      <pane ySplit="2" topLeftCell="A3" activePane="bottomLeft" state="frozen"/>
      <selection activeCell="X49" sqref="X49"/>
      <selection pane="bottomLeft" activeCell="I1" sqref="I1:K1"/>
    </sheetView>
  </sheetViews>
  <sheetFormatPr defaultRowHeight="9.9499999999999993" customHeight="1" x14ac:dyDescent="0.2"/>
  <cols>
    <col min="1" max="1" width="9.42578125" style="1" hidden="1" customWidth="1"/>
    <col min="2" max="2" width="13.7109375" style="38" customWidth="1"/>
    <col min="3" max="3" width="12.28515625" style="1" customWidth="1"/>
    <col min="4" max="4" width="5" style="169" customWidth="1"/>
    <col min="5" max="5" width="52.28515625" style="8" customWidth="1"/>
    <col min="6" max="6" width="5.5703125" style="5" hidden="1" customWidth="1"/>
    <col min="7" max="7" width="5.140625" style="5" hidden="1" customWidth="1"/>
    <col min="8" max="8" width="4.5703125" style="182" hidden="1" customWidth="1"/>
    <col min="9" max="9" width="4.85546875" style="74" customWidth="1"/>
    <col min="10" max="10" width="7.28515625" style="74" hidden="1" customWidth="1"/>
    <col min="11" max="11" width="8" style="183" customWidth="1"/>
    <col min="12" max="12" width="10.5703125" style="8" bestFit="1" customWidth="1"/>
    <col min="13" max="13" width="7" style="7" customWidth="1"/>
    <col min="14" max="14" width="13.7109375" style="7" customWidth="1"/>
    <col min="15" max="15" width="5.7109375" style="34" hidden="1" customWidth="1"/>
    <col min="16" max="16" width="14.5703125" style="7" hidden="1" customWidth="1"/>
    <col min="17" max="17" width="6.42578125" style="34" hidden="1" customWidth="1"/>
    <col min="18" max="18" width="9.42578125" style="7" hidden="1" customWidth="1"/>
    <col min="19" max="19" width="5.42578125" style="7" hidden="1" customWidth="1"/>
    <col min="20" max="20" width="8.140625" style="7" hidden="1" customWidth="1"/>
    <col min="21" max="21" width="6" style="8" hidden="1" customWidth="1"/>
    <col min="22" max="22" width="8.140625" style="7" hidden="1" customWidth="1"/>
    <col min="23" max="23" width="8.140625" style="8" hidden="1" customWidth="1"/>
    <col min="24" max="24" width="10.5703125" style="8" hidden="1" customWidth="1"/>
    <col min="25" max="26" width="14.5703125" style="8" hidden="1" customWidth="1"/>
    <col min="27" max="29" width="14.5703125" style="179" customWidth="1"/>
    <col min="30" max="30" width="16.28515625" style="179" customWidth="1"/>
    <col min="31" max="41" width="14.5703125" style="179" customWidth="1"/>
    <col min="42" max="257" width="14.5703125" style="8" customWidth="1"/>
    <col min="258" max="16384" width="9.140625" style="8"/>
  </cols>
  <sheetData>
    <row r="1" spans="1:41" ht="24.75" customHeight="1" x14ac:dyDescent="0.2">
      <c r="B1" s="2" t="s">
        <v>0</v>
      </c>
      <c r="C1" s="3">
        <v>0</v>
      </c>
      <c r="E1" s="4" t="s">
        <v>1</v>
      </c>
      <c r="F1" s="182"/>
      <c r="G1" s="182"/>
      <c r="I1" s="170">
        <v>42764</v>
      </c>
      <c r="J1" s="184"/>
      <c r="K1" s="171"/>
      <c r="L1" s="172" t="s">
        <v>2</v>
      </c>
      <c r="M1" s="172"/>
      <c r="N1" s="6">
        <f>SUM(N5:N684,M5:M684)</f>
        <v>0</v>
      </c>
      <c r="O1" s="5" t="s">
        <v>3</v>
      </c>
      <c r="P1" s="5">
        <f>SUMIFS(P5:P684,O5:O684,"KG")</f>
        <v>0</v>
      </c>
      <c r="Q1" s="5" t="s">
        <v>4</v>
      </c>
      <c r="R1" s="5">
        <f>SUMIFS(R5:R684,Q5:Q684,"LT")</f>
        <v>0</v>
      </c>
      <c r="S1" s="7" t="s">
        <v>5</v>
      </c>
      <c r="T1" s="7">
        <f>SUMIFS(M5:M684,S5:S684,"UN")</f>
        <v>0</v>
      </c>
      <c r="U1" s="5" t="s">
        <v>6</v>
      </c>
      <c r="V1" s="5">
        <f>SUMIFS(M5:M684,U5:U684,"CX")</f>
        <v>0</v>
      </c>
      <c r="W1" s="5" t="s">
        <v>7</v>
      </c>
      <c r="X1" s="5">
        <f>SUMIFS(M5:M684,W5:W684,"PK")</f>
        <v>0</v>
      </c>
      <c r="Y1" s="5" t="s">
        <v>8</v>
      </c>
      <c r="Z1" s="5">
        <f>COUNTA(M5:M684)</f>
        <v>0</v>
      </c>
    </row>
    <row r="2" spans="1:41" s="19" customFormat="1" ht="26.25" customHeight="1" x14ac:dyDescent="0.2">
      <c r="A2" s="9" t="s">
        <v>9</v>
      </c>
      <c r="B2" s="10" t="s">
        <v>10</v>
      </c>
      <c r="C2" s="11" t="s">
        <v>11</v>
      </c>
      <c r="D2" s="12" t="s">
        <v>12</v>
      </c>
      <c r="E2" s="13" t="s">
        <v>13</v>
      </c>
      <c r="F2" s="14" t="s">
        <v>14</v>
      </c>
      <c r="G2" s="14" t="s">
        <v>15</v>
      </c>
      <c r="H2" s="14" t="s">
        <v>17</v>
      </c>
      <c r="I2" s="13" t="s">
        <v>17</v>
      </c>
      <c r="J2" s="13" t="s">
        <v>18</v>
      </c>
      <c r="K2" s="16" t="s">
        <v>1480</v>
      </c>
      <c r="L2" s="13" t="s">
        <v>19</v>
      </c>
      <c r="M2" s="15" t="s">
        <v>20</v>
      </c>
      <c r="N2" s="16" t="s">
        <v>21</v>
      </c>
      <c r="O2" s="17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9" t="s">
        <v>28</v>
      </c>
      <c r="V2" s="18" t="s">
        <v>29</v>
      </c>
      <c r="W2" s="9" t="s">
        <v>30</v>
      </c>
      <c r="X2" s="9" t="s">
        <v>31</v>
      </c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</row>
    <row r="3" spans="1:41" ht="20.100000000000001" customHeight="1" x14ac:dyDescent="0.2">
      <c r="A3" s="20" t="s">
        <v>9</v>
      </c>
      <c r="B3" s="21" t="s">
        <v>32</v>
      </c>
      <c r="C3" s="22"/>
      <c r="D3" s="23"/>
      <c r="E3" s="24"/>
      <c r="F3" s="25"/>
      <c r="G3" s="25"/>
      <c r="H3" s="25"/>
      <c r="I3" s="72"/>
      <c r="J3" s="73"/>
      <c r="K3" s="73"/>
      <c r="L3" s="24"/>
      <c r="M3" s="181"/>
      <c r="N3" s="181"/>
      <c r="O3" s="7"/>
      <c r="Q3" s="7"/>
    </row>
    <row r="4" spans="1:41" ht="9.9499999999999993" customHeight="1" x14ac:dyDescent="0.2">
      <c r="A4" s="27" t="s">
        <v>9</v>
      </c>
      <c r="B4" s="76" t="s">
        <v>33</v>
      </c>
      <c r="C4" s="139" t="s">
        <v>1467</v>
      </c>
      <c r="D4" s="192"/>
      <c r="E4" s="193"/>
      <c r="F4" s="28"/>
      <c r="G4" s="28"/>
      <c r="H4" s="28"/>
      <c r="I4" s="194"/>
      <c r="J4" s="140"/>
      <c r="K4" s="195"/>
      <c r="L4" s="193"/>
      <c r="M4" s="181"/>
      <c r="N4" s="181"/>
      <c r="O4" s="7"/>
      <c r="Q4" s="7"/>
    </row>
    <row r="5" spans="1:41" ht="18" customHeight="1" x14ac:dyDescent="0.2">
      <c r="A5" s="1" t="s">
        <v>9</v>
      </c>
      <c r="B5" s="75" t="s">
        <v>33</v>
      </c>
      <c r="C5" s="141" t="s">
        <v>1468</v>
      </c>
      <c r="D5" s="284" t="s">
        <v>34</v>
      </c>
      <c r="E5" s="285" t="s">
        <v>35</v>
      </c>
      <c r="F5" s="187">
        <v>20</v>
      </c>
      <c r="G5" s="31"/>
      <c r="H5" s="185">
        <v>20</v>
      </c>
      <c r="I5" s="286" t="s">
        <v>36</v>
      </c>
      <c r="J5" s="188" t="s">
        <v>37</v>
      </c>
      <c r="K5" s="287">
        <f>L5/H5</f>
        <v>74.5</v>
      </c>
      <c r="L5" s="288">
        <v>1490</v>
      </c>
      <c r="M5" s="289"/>
      <c r="N5" s="290">
        <f t="shared" ref="N5:N10" si="0">M5*L5</f>
        <v>0</v>
      </c>
      <c r="O5" s="32" t="s">
        <v>14</v>
      </c>
      <c r="P5" s="7">
        <f>F5*M5</f>
        <v>0</v>
      </c>
      <c r="Q5" s="7" t="s">
        <v>15</v>
      </c>
      <c r="R5" s="7">
        <f>M5*G5</f>
        <v>0</v>
      </c>
      <c r="U5" s="8" t="s">
        <v>16</v>
      </c>
    </row>
    <row r="6" spans="1:41" ht="18" customHeight="1" x14ac:dyDescent="0.2">
      <c r="A6" s="1" t="s">
        <v>9</v>
      </c>
      <c r="B6" s="75" t="s">
        <v>33</v>
      </c>
      <c r="C6" s="141" t="s">
        <v>1468</v>
      </c>
      <c r="D6" s="284" t="s">
        <v>38</v>
      </c>
      <c r="E6" s="285" t="s">
        <v>39</v>
      </c>
      <c r="F6" s="187">
        <v>20</v>
      </c>
      <c r="G6" s="31"/>
      <c r="H6" s="185">
        <v>20</v>
      </c>
      <c r="I6" s="286" t="s">
        <v>36</v>
      </c>
      <c r="J6" s="189" t="s">
        <v>40</v>
      </c>
      <c r="K6" s="287">
        <f>L6/H6</f>
        <v>66.75</v>
      </c>
      <c r="L6" s="288">
        <v>1335</v>
      </c>
      <c r="M6" s="289"/>
      <c r="N6" s="290">
        <f t="shared" si="0"/>
        <v>0</v>
      </c>
      <c r="O6" s="32" t="s">
        <v>14</v>
      </c>
      <c r="P6" s="7">
        <f>F6*M6</f>
        <v>0</v>
      </c>
      <c r="Q6" s="7"/>
      <c r="U6" s="8" t="s">
        <v>16</v>
      </c>
    </row>
    <row r="7" spans="1:41" ht="18" customHeight="1" x14ac:dyDescent="0.2">
      <c r="A7" s="1" t="s">
        <v>9</v>
      </c>
      <c r="B7" s="75" t="s">
        <v>33</v>
      </c>
      <c r="C7" s="141" t="s">
        <v>1468</v>
      </c>
      <c r="D7" s="284" t="s">
        <v>41</v>
      </c>
      <c r="E7" s="285" t="s">
        <v>42</v>
      </c>
      <c r="F7" s="187">
        <v>10</v>
      </c>
      <c r="G7" s="31"/>
      <c r="H7" s="185">
        <v>1</v>
      </c>
      <c r="I7" s="286" t="s">
        <v>43</v>
      </c>
      <c r="J7" s="189" t="s">
        <v>44</v>
      </c>
      <c r="K7" s="287">
        <f t="shared" ref="K6:K10" si="1">L7/H7</f>
        <v>1245</v>
      </c>
      <c r="L7" s="288">
        <v>1245</v>
      </c>
      <c r="M7" s="289"/>
      <c r="N7" s="290">
        <f t="shared" si="0"/>
        <v>0</v>
      </c>
      <c r="O7" s="32" t="s">
        <v>14</v>
      </c>
      <c r="P7" s="7">
        <f>F7*M7</f>
        <v>0</v>
      </c>
      <c r="Q7" s="7"/>
      <c r="S7" s="7" t="s">
        <v>43</v>
      </c>
    </row>
    <row r="8" spans="1:41" ht="18" customHeight="1" x14ac:dyDescent="0.2">
      <c r="A8" s="1" t="s">
        <v>9</v>
      </c>
      <c r="B8" s="75" t="s">
        <v>33</v>
      </c>
      <c r="C8" s="141" t="s">
        <v>1468</v>
      </c>
      <c r="D8" s="284" t="s">
        <v>45</v>
      </c>
      <c r="E8" s="285" t="s">
        <v>46</v>
      </c>
      <c r="F8" s="187">
        <f>0.4*12</f>
        <v>4.8000000000000007</v>
      </c>
      <c r="G8" s="31"/>
      <c r="H8" s="185">
        <v>12</v>
      </c>
      <c r="I8" s="286" t="s">
        <v>47</v>
      </c>
      <c r="J8" s="189"/>
      <c r="K8" s="287">
        <f t="shared" si="1"/>
        <v>109.16666666666667</v>
      </c>
      <c r="L8" s="288">
        <v>1310</v>
      </c>
      <c r="M8" s="289"/>
      <c r="N8" s="290">
        <f t="shared" si="0"/>
        <v>0</v>
      </c>
      <c r="O8" s="32" t="s">
        <v>14</v>
      </c>
      <c r="P8" s="7">
        <f>F8*M8</f>
        <v>0</v>
      </c>
      <c r="Q8" s="7"/>
      <c r="U8" s="8" t="s">
        <v>16</v>
      </c>
    </row>
    <row r="9" spans="1:41" ht="18" customHeight="1" x14ac:dyDescent="0.2">
      <c r="A9" s="1" t="s">
        <v>9</v>
      </c>
      <c r="B9" s="75" t="s">
        <v>33</v>
      </c>
      <c r="C9" s="141" t="s">
        <v>1468</v>
      </c>
      <c r="D9" s="284" t="s">
        <v>48</v>
      </c>
      <c r="E9" s="285" t="s">
        <v>49</v>
      </c>
      <c r="F9" s="187">
        <v>2.5</v>
      </c>
      <c r="G9" s="31"/>
      <c r="H9" s="185">
        <v>1</v>
      </c>
      <c r="I9" s="286" t="s">
        <v>43</v>
      </c>
      <c r="J9" s="189" t="s">
        <v>44</v>
      </c>
      <c r="K9" s="287">
        <f t="shared" si="1"/>
        <v>1015</v>
      </c>
      <c r="L9" s="288">
        <v>1015</v>
      </c>
      <c r="M9" s="289"/>
      <c r="N9" s="290">
        <f t="shared" si="0"/>
        <v>0</v>
      </c>
      <c r="O9" s="32" t="s">
        <v>14</v>
      </c>
      <c r="P9" s="7">
        <f>F9*M9</f>
        <v>0</v>
      </c>
      <c r="Q9" s="7"/>
      <c r="S9" s="7" t="s">
        <v>43</v>
      </c>
    </row>
    <row r="10" spans="1:41" ht="18" customHeight="1" x14ac:dyDescent="0.2">
      <c r="A10" s="1" t="s">
        <v>9</v>
      </c>
      <c r="B10" s="75" t="s">
        <v>33</v>
      </c>
      <c r="C10" s="141" t="s">
        <v>1468</v>
      </c>
      <c r="D10" s="284" t="s">
        <v>50</v>
      </c>
      <c r="E10" s="285" t="s">
        <v>51</v>
      </c>
      <c r="F10" s="187">
        <v>0.91</v>
      </c>
      <c r="G10" s="31"/>
      <c r="H10" s="185">
        <v>1</v>
      </c>
      <c r="I10" s="286" t="s">
        <v>43</v>
      </c>
      <c r="J10" s="190" t="s">
        <v>52</v>
      </c>
      <c r="K10" s="287">
        <f t="shared" si="1"/>
        <v>350</v>
      </c>
      <c r="L10" s="288">
        <v>350</v>
      </c>
      <c r="M10" s="289"/>
      <c r="N10" s="290">
        <f t="shared" si="0"/>
        <v>0</v>
      </c>
      <c r="O10" s="32" t="s">
        <v>14</v>
      </c>
      <c r="P10" s="7">
        <f>F10*M10</f>
        <v>0</v>
      </c>
      <c r="Q10" s="7"/>
      <c r="S10" s="7" t="s">
        <v>43</v>
      </c>
    </row>
    <row r="11" spans="1:41" ht="9.9499999999999993" customHeight="1" x14ac:dyDescent="0.2">
      <c r="A11" s="27" t="s">
        <v>9</v>
      </c>
      <c r="B11" s="76" t="s">
        <v>33</v>
      </c>
      <c r="C11" s="142" t="s">
        <v>53</v>
      </c>
      <c r="D11" s="200"/>
      <c r="E11" s="201"/>
      <c r="F11" s="28"/>
      <c r="G11" s="28"/>
      <c r="H11" s="28"/>
      <c r="I11" s="202"/>
      <c r="J11" s="143"/>
      <c r="K11" s="203"/>
      <c r="L11" s="201"/>
      <c r="M11" s="29"/>
      <c r="N11" s="29"/>
      <c r="O11" s="7"/>
      <c r="Q11" s="7"/>
    </row>
    <row r="12" spans="1:41" ht="18" customHeight="1" x14ac:dyDescent="0.2">
      <c r="A12" s="1" t="s">
        <v>9</v>
      </c>
      <c r="B12" s="75" t="s">
        <v>33</v>
      </c>
      <c r="C12" s="144" t="s">
        <v>53</v>
      </c>
      <c r="D12" s="284" t="s">
        <v>54</v>
      </c>
      <c r="E12" s="285" t="s">
        <v>55</v>
      </c>
      <c r="F12" s="187">
        <v>5</v>
      </c>
      <c r="G12" s="31"/>
      <c r="H12" s="185">
        <v>1</v>
      </c>
      <c r="I12" s="286" t="s">
        <v>43</v>
      </c>
      <c r="J12" s="188" t="s">
        <v>56</v>
      </c>
      <c r="K12" s="287">
        <f t="shared" ref="K12:K15" si="2">L12/H12</f>
        <v>750</v>
      </c>
      <c r="L12" s="288">
        <v>750</v>
      </c>
      <c r="M12" s="289"/>
      <c r="N12" s="290">
        <f>M12*L12</f>
        <v>0</v>
      </c>
      <c r="O12" s="32" t="s">
        <v>14</v>
      </c>
      <c r="P12" s="7">
        <f>F12*M12</f>
        <v>0</v>
      </c>
      <c r="Q12" s="7"/>
      <c r="S12" s="7" t="s">
        <v>43</v>
      </c>
    </row>
    <row r="13" spans="1:41" ht="18" customHeight="1" x14ac:dyDescent="0.2">
      <c r="A13" s="1" t="s">
        <v>9</v>
      </c>
      <c r="B13" s="75" t="s">
        <v>33</v>
      </c>
      <c r="C13" s="144" t="s">
        <v>53</v>
      </c>
      <c r="D13" s="284" t="s">
        <v>57</v>
      </c>
      <c r="E13" s="285" t="s">
        <v>58</v>
      </c>
      <c r="F13" s="187">
        <v>1</v>
      </c>
      <c r="G13" s="31"/>
      <c r="H13" s="185">
        <v>1</v>
      </c>
      <c r="I13" s="286" t="s">
        <v>43</v>
      </c>
      <c r="J13" s="189"/>
      <c r="K13" s="287">
        <f t="shared" si="2"/>
        <v>325</v>
      </c>
      <c r="L13" s="288">
        <v>325</v>
      </c>
      <c r="M13" s="289"/>
      <c r="N13" s="290">
        <f>M13*L13</f>
        <v>0</v>
      </c>
      <c r="O13" s="32" t="s">
        <v>14</v>
      </c>
      <c r="P13" s="7">
        <f>F13*M13</f>
        <v>0</v>
      </c>
      <c r="Q13" s="7"/>
      <c r="S13" s="7" t="s">
        <v>43</v>
      </c>
    </row>
    <row r="14" spans="1:41" ht="18" customHeight="1" x14ac:dyDescent="0.2">
      <c r="A14" s="1" t="s">
        <v>9</v>
      </c>
      <c r="B14" s="75" t="s">
        <v>33</v>
      </c>
      <c r="C14" s="144" t="s">
        <v>53</v>
      </c>
      <c r="D14" s="284" t="s">
        <v>59</v>
      </c>
      <c r="E14" s="285" t="s">
        <v>60</v>
      </c>
      <c r="F14" s="187">
        <v>5</v>
      </c>
      <c r="G14" s="31"/>
      <c r="H14" s="185">
        <v>1</v>
      </c>
      <c r="I14" s="286" t="s">
        <v>43</v>
      </c>
      <c r="J14" s="189" t="s">
        <v>61</v>
      </c>
      <c r="K14" s="287">
        <f t="shared" si="2"/>
        <v>720</v>
      </c>
      <c r="L14" s="288">
        <v>720</v>
      </c>
      <c r="M14" s="289"/>
      <c r="N14" s="290">
        <f>M14*L14</f>
        <v>0</v>
      </c>
      <c r="O14" s="32" t="s">
        <v>14</v>
      </c>
      <c r="P14" s="7">
        <f>F14*M14</f>
        <v>0</v>
      </c>
      <c r="Q14" s="7"/>
      <c r="S14" s="7" t="s">
        <v>43</v>
      </c>
    </row>
    <row r="15" spans="1:41" ht="18" customHeight="1" x14ac:dyDescent="0.2">
      <c r="A15" s="1" t="s">
        <v>9</v>
      </c>
      <c r="B15" s="75" t="s">
        <v>33</v>
      </c>
      <c r="C15" s="144" t="s">
        <v>53</v>
      </c>
      <c r="D15" s="284" t="s">
        <v>62</v>
      </c>
      <c r="E15" s="285" t="s">
        <v>63</v>
      </c>
      <c r="F15" s="187">
        <v>5</v>
      </c>
      <c r="G15" s="31"/>
      <c r="H15" s="185">
        <v>1</v>
      </c>
      <c r="I15" s="286" t="s">
        <v>43</v>
      </c>
      <c r="J15" s="190"/>
      <c r="K15" s="287">
        <f t="shared" si="2"/>
        <v>770</v>
      </c>
      <c r="L15" s="288">
        <v>770</v>
      </c>
      <c r="M15" s="289"/>
      <c r="N15" s="290">
        <f>M15*L15</f>
        <v>0</v>
      </c>
      <c r="O15" s="32" t="s">
        <v>14</v>
      </c>
      <c r="P15" s="7">
        <f>F15*M15</f>
        <v>0</v>
      </c>
      <c r="Q15" s="7"/>
      <c r="S15" s="7" t="s">
        <v>43</v>
      </c>
    </row>
    <row r="16" spans="1:41" ht="9.9499999999999993" customHeight="1" x14ac:dyDescent="0.2">
      <c r="A16" s="27" t="s">
        <v>9</v>
      </c>
      <c r="B16" s="76" t="s">
        <v>33</v>
      </c>
      <c r="C16" s="146" t="s">
        <v>1469</v>
      </c>
      <c r="D16" s="204"/>
      <c r="E16" s="205"/>
      <c r="F16" s="28"/>
      <c r="G16" s="28"/>
      <c r="H16" s="28"/>
      <c r="I16" s="206"/>
      <c r="J16" s="145"/>
      <c r="K16" s="207"/>
      <c r="L16" s="205"/>
      <c r="M16" s="29"/>
      <c r="N16" s="29"/>
      <c r="O16" s="7"/>
      <c r="Q16" s="7"/>
    </row>
    <row r="17" spans="1:21" ht="18" customHeight="1" x14ac:dyDescent="0.2">
      <c r="A17" s="1" t="s">
        <v>9</v>
      </c>
      <c r="B17" s="75" t="s">
        <v>33</v>
      </c>
      <c r="C17" s="147" t="s">
        <v>1469</v>
      </c>
      <c r="D17" s="284" t="s">
        <v>64</v>
      </c>
      <c r="E17" s="285" t="s">
        <v>65</v>
      </c>
      <c r="F17" s="187">
        <v>20</v>
      </c>
      <c r="G17" s="31">
        <v>20</v>
      </c>
      <c r="H17" s="185">
        <v>10</v>
      </c>
      <c r="I17" s="286" t="s">
        <v>66</v>
      </c>
      <c r="J17" s="188" t="s">
        <v>67</v>
      </c>
      <c r="K17" s="287">
        <f t="shared" ref="K17:K22" si="3">L17/H17</f>
        <v>245</v>
      </c>
      <c r="L17" s="288">
        <v>2450</v>
      </c>
      <c r="M17" s="289"/>
      <c r="N17" s="290">
        <f t="shared" ref="N17:N22" si="4">M17*L17</f>
        <v>0</v>
      </c>
      <c r="O17" s="33" t="s">
        <v>14</v>
      </c>
      <c r="P17" s="7">
        <f>F17*M17</f>
        <v>0</v>
      </c>
      <c r="Q17" s="34" t="s">
        <v>15</v>
      </c>
      <c r="R17" s="7">
        <f>G17*M17</f>
        <v>0</v>
      </c>
      <c r="U17" s="8" t="s">
        <v>16</v>
      </c>
    </row>
    <row r="18" spans="1:21" ht="18" customHeight="1" x14ac:dyDescent="0.2">
      <c r="A18" s="1" t="s">
        <v>9</v>
      </c>
      <c r="B18" s="75" t="s">
        <v>33</v>
      </c>
      <c r="C18" s="147" t="s">
        <v>1469</v>
      </c>
      <c r="D18" s="284" t="s">
        <v>68</v>
      </c>
      <c r="E18" s="285" t="s">
        <v>69</v>
      </c>
      <c r="F18" s="187">
        <v>20</v>
      </c>
      <c r="G18" s="31">
        <v>20</v>
      </c>
      <c r="H18" s="185">
        <v>4</v>
      </c>
      <c r="I18" s="286" t="s">
        <v>70</v>
      </c>
      <c r="J18" s="189" t="s">
        <v>67</v>
      </c>
      <c r="K18" s="287">
        <f t="shared" si="3"/>
        <v>598.75</v>
      </c>
      <c r="L18" s="288">
        <v>2395</v>
      </c>
      <c r="M18" s="289"/>
      <c r="N18" s="290">
        <f t="shared" si="4"/>
        <v>0</v>
      </c>
      <c r="O18" s="33" t="s">
        <v>14</v>
      </c>
      <c r="P18" s="7">
        <f>F18*M18</f>
        <v>0</v>
      </c>
      <c r="Q18" s="34" t="s">
        <v>15</v>
      </c>
      <c r="R18" s="7">
        <f>G18*M18</f>
        <v>0</v>
      </c>
      <c r="U18" s="8" t="s">
        <v>16</v>
      </c>
    </row>
    <row r="19" spans="1:21" ht="18" customHeight="1" x14ac:dyDescent="0.2">
      <c r="A19" s="1" t="s">
        <v>9</v>
      </c>
      <c r="B19" s="75" t="s">
        <v>33</v>
      </c>
      <c r="C19" s="147" t="s">
        <v>1469</v>
      </c>
      <c r="D19" s="284" t="s">
        <v>71</v>
      </c>
      <c r="E19" s="285" t="s">
        <v>72</v>
      </c>
      <c r="F19" s="187">
        <v>9</v>
      </c>
      <c r="G19" s="31">
        <v>9</v>
      </c>
      <c r="H19" s="185">
        <v>9</v>
      </c>
      <c r="I19" s="286" t="s">
        <v>73</v>
      </c>
      <c r="J19" s="189" t="s">
        <v>74</v>
      </c>
      <c r="K19" s="287">
        <f t="shared" si="3"/>
        <v>666.66666666666663</v>
      </c>
      <c r="L19" s="288">
        <v>6000</v>
      </c>
      <c r="M19" s="289"/>
      <c r="N19" s="290">
        <f t="shared" si="4"/>
        <v>0</v>
      </c>
      <c r="O19" s="33" t="s">
        <v>14</v>
      </c>
      <c r="P19" s="7">
        <f>F19*M19</f>
        <v>0</v>
      </c>
      <c r="Q19" s="34" t="s">
        <v>15</v>
      </c>
      <c r="R19" s="7">
        <f>G19*M19</f>
        <v>0</v>
      </c>
      <c r="U19" s="8" t="s">
        <v>16</v>
      </c>
    </row>
    <row r="20" spans="1:21" ht="18" customHeight="1" x14ac:dyDescent="0.2">
      <c r="A20" s="1" t="s">
        <v>9</v>
      </c>
      <c r="B20" s="75" t="s">
        <v>33</v>
      </c>
      <c r="C20" s="147" t="s">
        <v>1469</v>
      </c>
      <c r="D20" s="284" t="s">
        <v>75</v>
      </c>
      <c r="E20" s="285" t="s">
        <v>76</v>
      </c>
      <c r="F20" s="187">
        <f>1*12</f>
        <v>12</v>
      </c>
      <c r="G20" s="31">
        <f>1*12</f>
        <v>12</v>
      </c>
      <c r="H20" s="185">
        <v>12</v>
      </c>
      <c r="I20" s="286" t="s">
        <v>47</v>
      </c>
      <c r="J20" s="189"/>
      <c r="K20" s="287">
        <f t="shared" si="3"/>
        <v>217.08333333333334</v>
      </c>
      <c r="L20" s="288">
        <v>2605</v>
      </c>
      <c r="M20" s="289"/>
      <c r="N20" s="290">
        <f t="shared" si="4"/>
        <v>0</v>
      </c>
      <c r="O20" s="33" t="s">
        <v>14</v>
      </c>
      <c r="P20" s="7">
        <f>F20*M20</f>
        <v>0</v>
      </c>
      <c r="Q20" s="34" t="s">
        <v>15</v>
      </c>
      <c r="R20" s="7">
        <f>G20*M20</f>
        <v>0</v>
      </c>
      <c r="U20" s="8" t="s">
        <v>16</v>
      </c>
    </row>
    <row r="21" spans="1:21" ht="18" customHeight="1" x14ac:dyDescent="0.2">
      <c r="A21" s="1" t="s">
        <v>9</v>
      </c>
      <c r="B21" s="75" t="s">
        <v>33</v>
      </c>
      <c r="C21" s="147" t="s">
        <v>1469</v>
      </c>
      <c r="D21" s="284" t="s">
        <v>77</v>
      </c>
      <c r="E21" s="285" t="s">
        <v>78</v>
      </c>
      <c r="F21" s="187">
        <f>0.5*12</f>
        <v>6</v>
      </c>
      <c r="G21" s="31">
        <f>0.5*12</f>
        <v>6</v>
      </c>
      <c r="H21" s="185">
        <v>12</v>
      </c>
      <c r="I21" s="286" t="s">
        <v>47</v>
      </c>
      <c r="J21" s="189" t="s">
        <v>74</v>
      </c>
      <c r="K21" s="287">
        <f t="shared" si="3"/>
        <v>388.75</v>
      </c>
      <c r="L21" s="288">
        <v>4665</v>
      </c>
      <c r="M21" s="289"/>
      <c r="N21" s="290">
        <f t="shared" si="4"/>
        <v>0</v>
      </c>
      <c r="O21" s="33" t="s">
        <v>14</v>
      </c>
      <c r="P21" s="7">
        <f>F21*M21</f>
        <v>0</v>
      </c>
      <c r="Q21" s="34" t="s">
        <v>15</v>
      </c>
      <c r="R21" s="7">
        <f>G21*M21</f>
        <v>0</v>
      </c>
      <c r="U21" s="8" t="s">
        <v>16</v>
      </c>
    </row>
    <row r="22" spans="1:21" ht="18" customHeight="1" x14ac:dyDescent="0.2">
      <c r="A22" s="1" t="s">
        <v>9</v>
      </c>
      <c r="B22" s="75" t="s">
        <v>33</v>
      </c>
      <c r="C22" s="147" t="s">
        <v>1469</v>
      </c>
      <c r="D22" s="284" t="s">
        <v>79</v>
      </c>
      <c r="E22" s="285" t="s">
        <v>80</v>
      </c>
      <c r="F22" s="187">
        <v>5</v>
      </c>
      <c r="G22" s="31">
        <v>5</v>
      </c>
      <c r="H22" s="185">
        <v>1</v>
      </c>
      <c r="I22" s="286" t="s">
        <v>43</v>
      </c>
      <c r="J22" s="190"/>
      <c r="K22" s="287">
        <f t="shared" si="3"/>
        <v>1020</v>
      </c>
      <c r="L22" s="288">
        <v>1020</v>
      </c>
      <c r="M22" s="289"/>
      <c r="N22" s="290">
        <f t="shared" si="4"/>
        <v>0</v>
      </c>
      <c r="O22" s="33" t="s">
        <v>14</v>
      </c>
      <c r="P22" s="7">
        <f>F22*M22</f>
        <v>0</v>
      </c>
      <c r="Q22" s="34" t="s">
        <v>15</v>
      </c>
      <c r="R22" s="7">
        <f>G22*M22</f>
        <v>0</v>
      </c>
      <c r="S22" s="7" t="s">
        <v>43</v>
      </c>
    </row>
    <row r="23" spans="1:21" ht="9.9499999999999993" customHeight="1" x14ac:dyDescent="0.2">
      <c r="A23" s="27" t="s">
        <v>9</v>
      </c>
      <c r="B23" s="76" t="s">
        <v>33</v>
      </c>
      <c r="C23" s="148" t="s">
        <v>81</v>
      </c>
      <c r="D23" s="208"/>
      <c r="E23" s="209"/>
      <c r="F23" s="28"/>
      <c r="G23" s="28"/>
      <c r="H23" s="28"/>
      <c r="I23" s="210"/>
      <c r="J23" s="149"/>
      <c r="K23" s="211"/>
      <c r="L23" s="209"/>
      <c r="M23" s="29"/>
      <c r="N23" s="29"/>
      <c r="O23" s="7"/>
      <c r="Q23" s="7"/>
    </row>
    <row r="24" spans="1:21" ht="18" customHeight="1" x14ac:dyDescent="0.2">
      <c r="A24" s="1" t="s">
        <v>9</v>
      </c>
      <c r="B24" s="75" t="s">
        <v>33</v>
      </c>
      <c r="C24" s="150" t="s">
        <v>81</v>
      </c>
      <c r="D24" s="284" t="s">
        <v>82</v>
      </c>
      <c r="E24" s="285" t="s">
        <v>83</v>
      </c>
      <c r="F24" s="187">
        <f t="shared" ref="F24:F30" si="5">0.2*12</f>
        <v>2.4000000000000004</v>
      </c>
      <c r="G24" s="31"/>
      <c r="H24" s="185">
        <v>12</v>
      </c>
      <c r="I24" s="286" t="s">
        <v>47</v>
      </c>
      <c r="J24" s="188" t="s">
        <v>84</v>
      </c>
      <c r="K24" s="287">
        <f t="shared" ref="K24:K30" si="6">L24/H24</f>
        <v>132.5</v>
      </c>
      <c r="L24" s="288">
        <v>1590</v>
      </c>
      <c r="M24" s="289"/>
      <c r="N24" s="290">
        <f t="shared" ref="N24:N30" si="7">M24*L24</f>
        <v>0</v>
      </c>
      <c r="O24" s="32" t="s">
        <v>14</v>
      </c>
      <c r="P24" s="7">
        <f>F24*M24</f>
        <v>0</v>
      </c>
      <c r="Q24" s="7"/>
      <c r="U24" s="8" t="s">
        <v>16</v>
      </c>
    </row>
    <row r="25" spans="1:21" ht="18" customHeight="1" x14ac:dyDescent="0.2">
      <c r="A25" s="1" t="s">
        <v>9</v>
      </c>
      <c r="B25" s="75" t="s">
        <v>33</v>
      </c>
      <c r="C25" s="150" t="s">
        <v>81</v>
      </c>
      <c r="D25" s="284" t="s">
        <v>85</v>
      </c>
      <c r="E25" s="285" t="s">
        <v>86</v>
      </c>
      <c r="F25" s="187">
        <f t="shared" si="5"/>
        <v>2.4000000000000004</v>
      </c>
      <c r="G25" s="31"/>
      <c r="H25" s="185">
        <v>12</v>
      </c>
      <c r="I25" s="286" t="s">
        <v>47</v>
      </c>
      <c r="J25" s="189" t="s">
        <v>84</v>
      </c>
      <c r="K25" s="287">
        <f t="shared" si="6"/>
        <v>144.58333333333334</v>
      </c>
      <c r="L25" s="288">
        <v>1735</v>
      </c>
      <c r="M25" s="289"/>
      <c r="N25" s="290">
        <f t="shared" si="7"/>
        <v>0</v>
      </c>
      <c r="O25" s="32" t="s">
        <v>14</v>
      </c>
      <c r="P25" s="7">
        <f>F25*M25</f>
        <v>0</v>
      </c>
      <c r="Q25" s="7"/>
      <c r="U25" s="8" t="s">
        <v>16</v>
      </c>
    </row>
    <row r="26" spans="1:21" ht="18" customHeight="1" x14ac:dyDescent="0.2">
      <c r="A26" s="1" t="s">
        <v>9</v>
      </c>
      <c r="B26" s="75" t="s">
        <v>33</v>
      </c>
      <c r="C26" s="150" t="s">
        <v>81</v>
      </c>
      <c r="D26" s="284" t="s">
        <v>87</v>
      </c>
      <c r="E26" s="285" t="s">
        <v>88</v>
      </c>
      <c r="F26" s="187">
        <f t="shared" si="5"/>
        <v>2.4000000000000004</v>
      </c>
      <c r="G26" s="31"/>
      <c r="H26" s="185">
        <v>12</v>
      </c>
      <c r="I26" s="286" t="s">
        <v>47</v>
      </c>
      <c r="J26" s="189" t="s">
        <v>84</v>
      </c>
      <c r="K26" s="287">
        <f t="shared" si="6"/>
        <v>96.25</v>
      </c>
      <c r="L26" s="288">
        <v>1155</v>
      </c>
      <c r="M26" s="289"/>
      <c r="N26" s="290">
        <f t="shared" si="7"/>
        <v>0</v>
      </c>
      <c r="O26" s="32" t="s">
        <v>14</v>
      </c>
      <c r="P26" s="7">
        <f>F26*M26</f>
        <v>0</v>
      </c>
      <c r="Q26" s="7"/>
      <c r="U26" s="8" t="s">
        <v>16</v>
      </c>
    </row>
    <row r="27" spans="1:21" ht="18" customHeight="1" x14ac:dyDescent="0.2">
      <c r="A27" s="1" t="s">
        <v>9</v>
      </c>
      <c r="B27" s="75" t="s">
        <v>33</v>
      </c>
      <c r="C27" s="150" t="s">
        <v>81</v>
      </c>
      <c r="D27" s="284" t="s">
        <v>89</v>
      </c>
      <c r="E27" s="285" t="s">
        <v>90</v>
      </c>
      <c r="F27" s="187">
        <f t="shared" si="5"/>
        <v>2.4000000000000004</v>
      </c>
      <c r="G27" s="31"/>
      <c r="H27" s="185">
        <v>12</v>
      </c>
      <c r="I27" s="286" t="s">
        <v>47</v>
      </c>
      <c r="J27" s="189" t="s">
        <v>84</v>
      </c>
      <c r="K27" s="287">
        <f t="shared" si="6"/>
        <v>65.833333333333329</v>
      </c>
      <c r="L27" s="288">
        <v>790</v>
      </c>
      <c r="M27" s="289"/>
      <c r="N27" s="290">
        <f t="shared" si="7"/>
        <v>0</v>
      </c>
      <c r="O27" s="32" t="s">
        <v>14</v>
      </c>
      <c r="P27" s="7">
        <f>F27*M27</f>
        <v>0</v>
      </c>
      <c r="Q27" s="7"/>
      <c r="U27" s="8" t="s">
        <v>16</v>
      </c>
    </row>
    <row r="28" spans="1:21" ht="18" customHeight="1" x14ac:dyDescent="0.2">
      <c r="A28" s="1" t="s">
        <v>9</v>
      </c>
      <c r="B28" s="75" t="s">
        <v>33</v>
      </c>
      <c r="C28" s="150" t="s">
        <v>81</v>
      </c>
      <c r="D28" s="284" t="s">
        <v>91</v>
      </c>
      <c r="E28" s="285" t="s">
        <v>92</v>
      </c>
      <c r="F28" s="187">
        <f t="shared" si="5"/>
        <v>2.4000000000000004</v>
      </c>
      <c r="G28" s="31"/>
      <c r="H28" s="185">
        <v>12</v>
      </c>
      <c r="I28" s="286" t="s">
        <v>47</v>
      </c>
      <c r="J28" s="189" t="s">
        <v>84</v>
      </c>
      <c r="K28" s="287">
        <f t="shared" si="6"/>
        <v>65.833333333333329</v>
      </c>
      <c r="L28" s="288">
        <v>790</v>
      </c>
      <c r="M28" s="289"/>
      <c r="N28" s="290">
        <f t="shared" si="7"/>
        <v>0</v>
      </c>
      <c r="O28" s="32" t="s">
        <v>14</v>
      </c>
      <c r="P28" s="7">
        <f>F28*M28</f>
        <v>0</v>
      </c>
      <c r="Q28" s="7"/>
      <c r="U28" s="8" t="s">
        <v>16</v>
      </c>
    </row>
    <row r="29" spans="1:21" ht="18" customHeight="1" x14ac:dyDescent="0.2">
      <c r="A29" s="1" t="s">
        <v>9</v>
      </c>
      <c r="B29" s="75" t="s">
        <v>33</v>
      </c>
      <c r="C29" s="150" t="s">
        <v>81</v>
      </c>
      <c r="D29" s="284" t="s">
        <v>93</v>
      </c>
      <c r="E29" s="285" t="s">
        <v>94</v>
      </c>
      <c r="F29" s="187">
        <f t="shared" si="5"/>
        <v>2.4000000000000004</v>
      </c>
      <c r="G29" s="31"/>
      <c r="H29" s="185">
        <v>12</v>
      </c>
      <c r="I29" s="286" t="s">
        <v>47</v>
      </c>
      <c r="J29" s="189" t="s">
        <v>84</v>
      </c>
      <c r="K29" s="287">
        <f t="shared" si="6"/>
        <v>93.333333333333329</v>
      </c>
      <c r="L29" s="288">
        <v>1120</v>
      </c>
      <c r="M29" s="289"/>
      <c r="N29" s="290">
        <f t="shared" si="7"/>
        <v>0</v>
      </c>
      <c r="O29" s="32" t="s">
        <v>14</v>
      </c>
      <c r="P29" s="7">
        <f>F29*M29</f>
        <v>0</v>
      </c>
      <c r="Q29" s="7"/>
      <c r="U29" s="8" t="s">
        <v>16</v>
      </c>
    </row>
    <row r="30" spans="1:21" ht="18" customHeight="1" x14ac:dyDescent="0.2">
      <c r="A30" s="1" t="s">
        <v>9</v>
      </c>
      <c r="B30" s="75" t="s">
        <v>33</v>
      </c>
      <c r="C30" s="150" t="s">
        <v>81</v>
      </c>
      <c r="D30" s="284" t="s">
        <v>95</v>
      </c>
      <c r="E30" s="285" t="s">
        <v>96</v>
      </c>
      <c r="F30" s="187">
        <f t="shared" si="5"/>
        <v>2.4000000000000004</v>
      </c>
      <c r="G30" s="31"/>
      <c r="H30" s="185">
        <v>12</v>
      </c>
      <c r="I30" s="286" t="s">
        <v>47</v>
      </c>
      <c r="J30" s="190" t="s">
        <v>84</v>
      </c>
      <c r="K30" s="287">
        <f t="shared" si="6"/>
        <v>85</v>
      </c>
      <c r="L30" s="288">
        <v>1020</v>
      </c>
      <c r="M30" s="289"/>
      <c r="N30" s="290">
        <f t="shared" si="7"/>
        <v>0</v>
      </c>
      <c r="O30" s="32" t="s">
        <v>14</v>
      </c>
      <c r="P30" s="7">
        <f>F30*M30</f>
        <v>0</v>
      </c>
      <c r="Q30" s="7"/>
      <c r="U30" s="8" t="s">
        <v>16</v>
      </c>
    </row>
    <row r="31" spans="1:21" ht="9.9499999999999993" customHeight="1" x14ac:dyDescent="0.2">
      <c r="A31" s="27" t="s">
        <v>9</v>
      </c>
      <c r="B31" s="76" t="s">
        <v>33</v>
      </c>
      <c r="C31" s="151" t="s">
        <v>97</v>
      </c>
      <c r="D31" s="212"/>
      <c r="E31" s="213"/>
      <c r="F31" s="28"/>
      <c r="G31" s="28"/>
      <c r="H31" s="28"/>
      <c r="I31" s="214"/>
      <c r="J31" s="152"/>
      <c r="K31" s="215"/>
      <c r="L31" s="213"/>
      <c r="M31" s="29"/>
      <c r="N31" s="29"/>
      <c r="O31" s="7"/>
      <c r="Q31" s="7"/>
    </row>
    <row r="32" spans="1:21" ht="18" customHeight="1" x14ac:dyDescent="0.2">
      <c r="A32" s="1" t="s">
        <v>9</v>
      </c>
      <c r="B32" s="75" t="s">
        <v>33</v>
      </c>
      <c r="C32" s="153" t="s">
        <v>97</v>
      </c>
      <c r="D32" s="284" t="s">
        <v>98</v>
      </c>
      <c r="E32" s="285" t="s">
        <v>99</v>
      </c>
      <c r="F32" s="187">
        <v>10</v>
      </c>
      <c r="G32" s="31"/>
      <c r="H32" s="185">
        <v>10</v>
      </c>
      <c r="I32" s="286" t="s">
        <v>66</v>
      </c>
      <c r="J32" s="188" t="s">
        <v>100</v>
      </c>
      <c r="K32" s="287">
        <f t="shared" ref="K32:K35" si="8">L32/H32</f>
        <v>65.5</v>
      </c>
      <c r="L32" s="288">
        <v>655</v>
      </c>
      <c r="M32" s="289"/>
      <c r="N32" s="290">
        <f>M32*L32</f>
        <v>0</v>
      </c>
      <c r="O32" s="32" t="s">
        <v>14</v>
      </c>
      <c r="P32" s="7">
        <f>F32*M32</f>
        <v>0</v>
      </c>
      <c r="Q32" s="7"/>
      <c r="U32" s="8" t="s">
        <v>16</v>
      </c>
    </row>
    <row r="33" spans="1:21" ht="18" customHeight="1" x14ac:dyDescent="0.2">
      <c r="A33" s="1" t="s">
        <v>9</v>
      </c>
      <c r="B33" s="75" t="s">
        <v>33</v>
      </c>
      <c r="C33" s="153" t="s">
        <v>97</v>
      </c>
      <c r="D33" s="284" t="s">
        <v>101</v>
      </c>
      <c r="E33" s="285" t="s">
        <v>102</v>
      </c>
      <c r="F33" s="187">
        <v>10</v>
      </c>
      <c r="G33" s="31"/>
      <c r="H33" s="185">
        <v>10</v>
      </c>
      <c r="I33" s="286" t="s">
        <v>66</v>
      </c>
      <c r="J33" s="189" t="s">
        <v>103</v>
      </c>
      <c r="K33" s="287">
        <f t="shared" si="8"/>
        <v>56.5</v>
      </c>
      <c r="L33" s="288">
        <v>565</v>
      </c>
      <c r="M33" s="289"/>
      <c r="N33" s="290">
        <f>M33*L33</f>
        <v>0</v>
      </c>
      <c r="O33" s="32" t="s">
        <v>14</v>
      </c>
      <c r="P33" s="7">
        <f>F33*M33</f>
        <v>0</v>
      </c>
      <c r="Q33" s="7"/>
      <c r="U33" s="8" t="s">
        <v>16</v>
      </c>
    </row>
    <row r="34" spans="1:21" ht="18" customHeight="1" x14ac:dyDescent="0.2">
      <c r="A34" s="1" t="s">
        <v>9</v>
      </c>
      <c r="B34" s="75" t="s">
        <v>33</v>
      </c>
      <c r="C34" s="153" t="s">
        <v>97</v>
      </c>
      <c r="D34" s="284" t="s">
        <v>104</v>
      </c>
      <c r="E34" s="285" t="s">
        <v>105</v>
      </c>
      <c r="F34" s="187">
        <v>0.75</v>
      </c>
      <c r="G34" s="31"/>
      <c r="H34" s="185">
        <v>14</v>
      </c>
      <c r="I34" s="286" t="s">
        <v>106</v>
      </c>
      <c r="J34" s="189" t="s">
        <v>107</v>
      </c>
      <c r="K34" s="287">
        <f t="shared" si="8"/>
        <v>250</v>
      </c>
      <c r="L34" s="288">
        <v>3500</v>
      </c>
      <c r="M34" s="289"/>
      <c r="N34" s="290">
        <f>M34*L34</f>
        <v>0</v>
      </c>
      <c r="O34" s="32" t="s">
        <v>14</v>
      </c>
      <c r="P34" s="7">
        <f>F34*M34</f>
        <v>0</v>
      </c>
      <c r="Q34" s="7"/>
      <c r="U34" s="8" t="s">
        <v>16</v>
      </c>
    </row>
    <row r="35" spans="1:21" ht="18" customHeight="1" x14ac:dyDescent="0.2">
      <c r="A35" s="1" t="s">
        <v>9</v>
      </c>
      <c r="B35" s="75" t="s">
        <v>33</v>
      </c>
      <c r="C35" s="153" t="s">
        <v>97</v>
      </c>
      <c r="D35" s="284" t="s">
        <v>108</v>
      </c>
      <c r="E35" s="285" t="s">
        <v>109</v>
      </c>
      <c r="F35" s="187">
        <v>10</v>
      </c>
      <c r="G35" s="31"/>
      <c r="H35" s="185">
        <v>10</v>
      </c>
      <c r="I35" s="286" t="s">
        <v>66</v>
      </c>
      <c r="J35" s="190" t="s">
        <v>110</v>
      </c>
      <c r="K35" s="287">
        <f t="shared" si="8"/>
        <v>98</v>
      </c>
      <c r="L35" s="288">
        <v>980</v>
      </c>
      <c r="M35" s="289"/>
      <c r="N35" s="290">
        <f>M35*L35</f>
        <v>0</v>
      </c>
      <c r="O35" s="32" t="s">
        <v>14</v>
      </c>
      <c r="P35" s="7">
        <f>F35*M35</f>
        <v>0</v>
      </c>
      <c r="Q35" s="7"/>
      <c r="U35" s="8" t="s">
        <v>16</v>
      </c>
    </row>
    <row r="36" spans="1:21" ht="9.9499999999999993" customHeight="1" x14ac:dyDescent="0.2">
      <c r="A36" s="27" t="s">
        <v>9</v>
      </c>
      <c r="B36" s="76" t="s">
        <v>33</v>
      </c>
      <c r="C36" s="77" t="s">
        <v>1470</v>
      </c>
      <c r="D36" s="216"/>
      <c r="E36" s="217"/>
      <c r="F36" s="28"/>
      <c r="G36" s="28"/>
      <c r="H36" s="28"/>
      <c r="I36" s="218"/>
      <c r="J36" s="78"/>
      <c r="K36" s="219"/>
      <c r="L36" s="217"/>
      <c r="M36" s="29"/>
      <c r="N36" s="29"/>
      <c r="O36" s="7"/>
      <c r="Q36" s="7"/>
    </row>
    <row r="37" spans="1:21" ht="18" customHeight="1" x14ac:dyDescent="0.2">
      <c r="A37" s="1" t="s">
        <v>9</v>
      </c>
      <c r="B37" s="75" t="s">
        <v>33</v>
      </c>
      <c r="C37" s="79" t="s">
        <v>1471</v>
      </c>
      <c r="D37" s="284" t="s">
        <v>111</v>
      </c>
      <c r="E37" s="285" t="s">
        <v>112</v>
      </c>
      <c r="F37" s="187">
        <v>6</v>
      </c>
      <c r="G37" s="31"/>
      <c r="H37" s="185">
        <v>200</v>
      </c>
      <c r="I37" s="286" t="s">
        <v>113</v>
      </c>
      <c r="J37" s="188" t="s">
        <v>114</v>
      </c>
      <c r="K37" s="287">
        <f t="shared" ref="K37:K65" si="9">L37/H37</f>
        <v>9.4</v>
      </c>
      <c r="L37" s="288">
        <v>1880</v>
      </c>
      <c r="M37" s="289"/>
      <c r="N37" s="290">
        <f t="shared" ref="N37:N65" si="10">M37*L37</f>
        <v>0</v>
      </c>
      <c r="O37" s="32" t="s">
        <v>14</v>
      </c>
      <c r="P37" s="7">
        <f>F37*M37</f>
        <v>0</v>
      </c>
      <c r="Q37" s="7"/>
      <c r="U37" s="8" t="s">
        <v>16</v>
      </c>
    </row>
    <row r="38" spans="1:21" ht="18" customHeight="1" x14ac:dyDescent="0.2">
      <c r="A38" s="1" t="s">
        <v>9</v>
      </c>
      <c r="B38" s="75" t="s">
        <v>33</v>
      </c>
      <c r="C38" s="79" t="s">
        <v>1471</v>
      </c>
      <c r="D38" s="284" t="s">
        <v>115</v>
      </c>
      <c r="E38" s="285" t="s">
        <v>116</v>
      </c>
      <c r="F38" s="187">
        <v>1</v>
      </c>
      <c r="G38" s="31"/>
      <c r="H38" s="185">
        <v>1</v>
      </c>
      <c r="I38" s="286" t="s">
        <v>43</v>
      </c>
      <c r="J38" s="189" t="s">
        <v>44</v>
      </c>
      <c r="K38" s="287">
        <f t="shared" si="9"/>
        <v>2460</v>
      </c>
      <c r="L38" s="288">
        <v>2460</v>
      </c>
      <c r="M38" s="289"/>
      <c r="N38" s="290">
        <f t="shared" si="10"/>
        <v>0</v>
      </c>
      <c r="O38" s="32" t="s">
        <v>14</v>
      </c>
      <c r="P38" s="7">
        <f>F38*M38</f>
        <v>0</v>
      </c>
      <c r="Q38" s="7"/>
      <c r="S38" s="7" t="s">
        <v>43</v>
      </c>
    </row>
    <row r="39" spans="1:21" ht="18" customHeight="1" x14ac:dyDescent="0.2">
      <c r="A39" s="1" t="s">
        <v>9</v>
      </c>
      <c r="B39" s="75" t="s">
        <v>33</v>
      </c>
      <c r="C39" s="79" t="s">
        <v>1471</v>
      </c>
      <c r="D39" s="284" t="s">
        <v>117</v>
      </c>
      <c r="E39" s="285" t="s">
        <v>118</v>
      </c>
      <c r="F39" s="187">
        <v>0.25</v>
      </c>
      <c r="G39" s="31"/>
      <c r="H39" s="185">
        <v>24</v>
      </c>
      <c r="I39" s="286" t="s">
        <v>119</v>
      </c>
      <c r="J39" s="189" t="s">
        <v>44</v>
      </c>
      <c r="K39" s="287">
        <f t="shared" si="9"/>
        <v>532.29166666666663</v>
      </c>
      <c r="L39" s="288">
        <v>12775</v>
      </c>
      <c r="M39" s="289"/>
      <c r="N39" s="290">
        <f t="shared" si="10"/>
        <v>0</v>
      </c>
      <c r="O39" s="32" t="s">
        <v>14</v>
      </c>
      <c r="P39" s="7">
        <f>F39*M39</f>
        <v>0</v>
      </c>
      <c r="Q39" s="7"/>
      <c r="U39" s="8" t="s">
        <v>16</v>
      </c>
    </row>
    <row r="40" spans="1:21" ht="18" customHeight="1" x14ac:dyDescent="0.2">
      <c r="A40" s="1" t="s">
        <v>9</v>
      </c>
      <c r="B40" s="75" t="s">
        <v>33</v>
      </c>
      <c r="C40" s="79" t="s">
        <v>1471</v>
      </c>
      <c r="D40" s="284" t="s">
        <v>120</v>
      </c>
      <c r="E40" s="285" t="s">
        <v>121</v>
      </c>
      <c r="F40" s="187">
        <v>3.6</v>
      </c>
      <c r="G40" s="31"/>
      <c r="H40" s="185">
        <v>200</v>
      </c>
      <c r="I40" s="286" t="s">
        <v>113</v>
      </c>
      <c r="J40" s="189" t="s">
        <v>122</v>
      </c>
      <c r="K40" s="287">
        <f t="shared" si="9"/>
        <v>13.275</v>
      </c>
      <c r="L40" s="288">
        <v>2655</v>
      </c>
      <c r="M40" s="289"/>
      <c r="N40" s="290">
        <f t="shared" si="10"/>
        <v>0</v>
      </c>
      <c r="O40" s="32" t="s">
        <v>14</v>
      </c>
      <c r="P40" s="7">
        <f>F40*M40</f>
        <v>0</v>
      </c>
      <c r="Q40" s="7"/>
      <c r="U40" s="8" t="s">
        <v>16</v>
      </c>
    </row>
    <row r="41" spans="1:21" ht="18" customHeight="1" x14ac:dyDescent="0.2">
      <c r="A41" s="1" t="s">
        <v>9</v>
      </c>
      <c r="B41" s="75" t="s">
        <v>33</v>
      </c>
      <c r="C41" s="79" t="s">
        <v>1471</v>
      </c>
      <c r="D41" s="284" t="s">
        <v>123</v>
      </c>
      <c r="E41" s="285" t="s">
        <v>124</v>
      </c>
      <c r="F41" s="187"/>
      <c r="G41" s="31"/>
      <c r="H41" s="185">
        <v>12</v>
      </c>
      <c r="I41" s="286" t="s">
        <v>47</v>
      </c>
      <c r="J41" s="189" t="s">
        <v>122</v>
      </c>
      <c r="K41" s="287">
        <f t="shared" si="9"/>
        <v>0</v>
      </c>
      <c r="L41" s="288">
        <v>0</v>
      </c>
      <c r="M41" s="289"/>
      <c r="N41" s="290">
        <f t="shared" si="10"/>
        <v>0</v>
      </c>
      <c r="O41" s="32"/>
      <c r="Q41" s="7"/>
      <c r="U41" s="8" t="s">
        <v>16</v>
      </c>
    </row>
    <row r="42" spans="1:21" ht="18" customHeight="1" x14ac:dyDescent="0.2">
      <c r="A42" s="1" t="s">
        <v>9</v>
      </c>
      <c r="B42" s="75" t="s">
        <v>33</v>
      </c>
      <c r="C42" s="79" t="s">
        <v>1471</v>
      </c>
      <c r="D42" s="284" t="s">
        <v>125</v>
      </c>
      <c r="E42" s="285" t="s">
        <v>126</v>
      </c>
      <c r="F42" s="187">
        <v>1.2</v>
      </c>
      <c r="G42" s="31"/>
      <c r="H42" s="185">
        <v>12</v>
      </c>
      <c r="I42" s="286" t="s">
        <v>47</v>
      </c>
      <c r="J42" s="189" t="s">
        <v>122</v>
      </c>
      <c r="K42" s="287">
        <f t="shared" si="9"/>
        <v>339.58333333333331</v>
      </c>
      <c r="L42" s="288">
        <v>4075</v>
      </c>
      <c r="M42" s="289"/>
      <c r="N42" s="290">
        <f t="shared" si="10"/>
        <v>0</v>
      </c>
      <c r="O42" s="32" t="s">
        <v>14</v>
      </c>
      <c r="P42" s="7">
        <f>F42*M42</f>
        <v>0</v>
      </c>
      <c r="Q42" s="7"/>
      <c r="U42" s="8" t="s">
        <v>16</v>
      </c>
    </row>
    <row r="43" spans="1:21" ht="18" customHeight="1" x14ac:dyDescent="0.2">
      <c r="A43" s="1" t="s">
        <v>9</v>
      </c>
      <c r="B43" s="75" t="s">
        <v>33</v>
      </c>
      <c r="C43" s="79" t="s">
        <v>1471</v>
      </c>
      <c r="D43" s="284" t="s">
        <v>127</v>
      </c>
      <c r="E43" s="285" t="s">
        <v>128</v>
      </c>
      <c r="F43" s="187">
        <v>0.1</v>
      </c>
      <c r="G43" s="31"/>
      <c r="H43" s="185">
        <v>1</v>
      </c>
      <c r="I43" s="286" t="s">
        <v>43</v>
      </c>
      <c r="J43" s="189" t="s">
        <v>122</v>
      </c>
      <c r="K43" s="287">
        <f t="shared" si="9"/>
        <v>680</v>
      </c>
      <c r="L43" s="288">
        <v>680</v>
      </c>
      <c r="M43" s="289"/>
      <c r="N43" s="290">
        <f t="shared" si="10"/>
        <v>0</v>
      </c>
      <c r="O43" s="32" t="s">
        <v>14</v>
      </c>
      <c r="P43" s="7">
        <f>F43*M43</f>
        <v>0</v>
      </c>
      <c r="Q43" s="7"/>
      <c r="S43" s="7" t="s">
        <v>43</v>
      </c>
    </row>
    <row r="44" spans="1:21" ht="18" customHeight="1" x14ac:dyDescent="0.2">
      <c r="A44" s="1" t="s">
        <v>9</v>
      </c>
      <c r="B44" s="75" t="s">
        <v>33</v>
      </c>
      <c r="C44" s="79" t="s">
        <v>1471</v>
      </c>
      <c r="D44" s="284" t="s">
        <v>129</v>
      </c>
      <c r="E44" s="285" t="s">
        <v>130</v>
      </c>
      <c r="F44" s="187">
        <v>0.75</v>
      </c>
      <c r="G44" s="31"/>
      <c r="H44" s="185">
        <v>12</v>
      </c>
      <c r="I44" s="286" t="s">
        <v>47</v>
      </c>
      <c r="J44" s="189" t="s">
        <v>131</v>
      </c>
      <c r="K44" s="287">
        <f t="shared" si="9"/>
        <v>531.66666666666663</v>
      </c>
      <c r="L44" s="288">
        <v>6380</v>
      </c>
      <c r="M44" s="289"/>
      <c r="N44" s="290">
        <f t="shared" si="10"/>
        <v>0</v>
      </c>
      <c r="O44" s="32" t="s">
        <v>14</v>
      </c>
      <c r="P44" s="7">
        <f>F44*M44</f>
        <v>0</v>
      </c>
      <c r="Q44" s="7"/>
      <c r="U44" s="8" t="s">
        <v>16</v>
      </c>
    </row>
    <row r="45" spans="1:21" ht="18" customHeight="1" x14ac:dyDescent="0.2">
      <c r="A45" s="1" t="s">
        <v>9</v>
      </c>
      <c r="B45" s="75" t="s">
        <v>33</v>
      </c>
      <c r="C45" s="79" t="s">
        <v>1471</v>
      </c>
      <c r="D45" s="284" t="s">
        <v>132</v>
      </c>
      <c r="E45" s="285" t="s">
        <v>133</v>
      </c>
      <c r="F45" s="187">
        <v>5.4</v>
      </c>
      <c r="G45" s="31"/>
      <c r="H45" s="185">
        <v>200</v>
      </c>
      <c r="I45" s="286" t="s">
        <v>113</v>
      </c>
      <c r="J45" s="189" t="s">
        <v>131</v>
      </c>
      <c r="K45" s="287">
        <f t="shared" si="9"/>
        <v>9.1999999999999993</v>
      </c>
      <c r="L45" s="288">
        <v>1840</v>
      </c>
      <c r="M45" s="289"/>
      <c r="N45" s="290">
        <f t="shared" si="10"/>
        <v>0</v>
      </c>
      <c r="O45" s="32" t="s">
        <v>14</v>
      </c>
      <c r="P45" s="7">
        <f>F45*M45</f>
        <v>0</v>
      </c>
      <c r="Q45" s="7"/>
      <c r="U45" s="8" t="s">
        <v>16</v>
      </c>
    </row>
    <row r="46" spans="1:21" ht="18" customHeight="1" x14ac:dyDescent="0.2">
      <c r="A46" s="1" t="s">
        <v>9</v>
      </c>
      <c r="B46" s="75" t="s">
        <v>33</v>
      </c>
      <c r="C46" s="79" t="s">
        <v>1471</v>
      </c>
      <c r="D46" s="284" t="s">
        <v>134</v>
      </c>
      <c r="E46" s="285" t="s">
        <v>135</v>
      </c>
      <c r="F46" s="187">
        <f>0.02*26</f>
        <v>0.52</v>
      </c>
      <c r="G46" s="31">
        <f>0.02*26</f>
        <v>0.52</v>
      </c>
      <c r="H46" s="185">
        <v>1</v>
      </c>
      <c r="I46" s="286" t="s">
        <v>43</v>
      </c>
      <c r="J46" s="189" t="s">
        <v>114</v>
      </c>
      <c r="K46" s="287">
        <f t="shared" si="9"/>
        <v>75</v>
      </c>
      <c r="L46" s="288">
        <v>75</v>
      </c>
      <c r="M46" s="289"/>
      <c r="N46" s="290">
        <f t="shared" si="10"/>
        <v>0</v>
      </c>
      <c r="O46" s="33" t="s">
        <v>14</v>
      </c>
      <c r="P46" s="7">
        <f>F46*M46</f>
        <v>0</v>
      </c>
      <c r="Q46" s="34" t="s">
        <v>15</v>
      </c>
      <c r="R46" s="7">
        <f>G46*M46</f>
        <v>0</v>
      </c>
      <c r="S46" s="7" t="s">
        <v>43</v>
      </c>
    </row>
    <row r="47" spans="1:21" ht="18" customHeight="1" x14ac:dyDescent="0.2">
      <c r="A47" s="1" t="s">
        <v>9</v>
      </c>
      <c r="B47" s="75" t="s">
        <v>33</v>
      </c>
      <c r="C47" s="79" t="s">
        <v>1471</v>
      </c>
      <c r="D47" s="284" t="s">
        <v>136</v>
      </c>
      <c r="E47" s="285" t="s">
        <v>137</v>
      </c>
      <c r="F47" s="187"/>
      <c r="G47" s="31"/>
      <c r="H47" s="185">
        <v>10</v>
      </c>
      <c r="I47" s="286" t="s">
        <v>66</v>
      </c>
      <c r="J47" s="189" t="s">
        <v>138</v>
      </c>
      <c r="K47" s="287">
        <f t="shared" si="9"/>
        <v>95</v>
      </c>
      <c r="L47" s="288">
        <v>950</v>
      </c>
      <c r="M47" s="289"/>
      <c r="N47" s="290">
        <f t="shared" si="10"/>
        <v>0</v>
      </c>
      <c r="O47" s="32"/>
      <c r="Q47" s="7"/>
      <c r="U47" s="8" t="s">
        <v>16</v>
      </c>
    </row>
    <row r="48" spans="1:21" ht="18" customHeight="1" x14ac:dyDescent="0.2">
      <c r="A48" s="1" t="s">
        <v>9</v>
      </c>
      <c r="B48" s="75" t="s">
        <v>33</v>
      </c>
      <c r="C48" s="79" t="s">
        <v>1471</v>
      </c>
      <c r="D48" s="284" t="s">
        <v>139</v>
      </c>
      <c r="E48" s="285" t="s">
        <v>140</v>
      </c>
      <c r="F48" s="187">
        <v>0.18</v>
      </c>
      <c r="G48" s="31"/>
      <c r="H48" s="185">
        <v>1</v>
      </c>
      <c r="I48" s="286" t="s">
        <v>43</v>
      </c>
      <c r="J48" s="189" t="s">
        <v>122</v>
      </c>
      <c r="K48" s="287">
        <f t="shared" si="9"/>
        <v>565</v>
      </c>
      <c r="L48" s="288">
        <v>565</v>
      </c>
      <c r="M48" s="289"/>
      <c r="N48" s="290">
        <f t="shared" si="10"/>
        <v>0</v>
      </c>
      <c r="O48" s="32" t="s">
        <v>14</v>
      </c>
      <c r="P48" s="7">
        <f>F48*M48</f>
        <v>0</v>
      </c>
      <c r="Q48" s="7"/>
      <c r="S48" s="7" t="s">
        <v>43</v>
      </c>
    </row>
    <row r="49" spans="1:19" ht="18" customHeight="1" x14ac:dyDescent="0.2">
      <c r="A49" s="1" t="s">
        <v>9</v>
      </c>
      <c r="B49" s="75" t="s">
        <v>33</v>
      </c>
      <c r="C49" s="79" t="s">
        <v>1471</v>
      </c>
      <c r="D49" s="284" t="s">
        <v>141</v>
      </c>
      <c r="E49" s="285" t="s">
        <v>142</v>
      </c>
      <c r="F49" s="187">
        <v>0.15</v>
      </c>
      <c r="G49" s="31"/>
      <c r="H49" s="185">
        <v>1</v>
      </c>
      <c r="I49" s="286" t="s">
        <v>43</v>
      </c>
      <c r="J49" s="189" t="s">
        <v>122</v>
      </c>
      <c r="K49" s="287">
        <f t="shared" si="9"/>
        <v>565</v>
      </c>
      <c r="L49" s="288">
        <v>565</v>
      </c>
      <c r="M49" s="289"/>
      <c r="N49" s="290">
        <f t="shared" si="10"/>
        <v>0</v>
      </c>
      <c r="O49" s="32" t="s">
        <v>14</v>
      </c>
      <c r="P49" s="7">
        <f>F49*M49</f>
        <v>0</v>
      </c>
      <c r="Q49" s="7"/>
      <c r="S49" s="7" t="s">
        <v>43</v>
      </c>
    </row>
    <row r="50" spans="1:19" ht="18" customHeight="1" x14ac:dyDescent="0.2">
      <c r="A50" s="1" t="s">
        <v>9</v>
      </c>
      <c r="B50" s="75" t="s">
        <v>33</v>
      </c>
      <c r="C50" s="79" t="s">
        <v>1471</v>
      </c>
      <c r="D50" s="284" t="s">
        <v>143</v>
      </c>
      <c r="E50" s="285" t="s">
        <v>144</v>
      </c>
      <c r="F50" s="187">
        <f>0.02*26</f>
        <v>0.52</v>
      </c>
      <c r="G50" s="31">
        <f>0.02*26</f>
        <v>0.52</v>
      </c>
      <c r="H50" s="185">
        <v>1</v>
      </c>
      <c r="I50" s="286" t="s">
        <v>43</v>
      </c>
      <c r="J50" s="189" t="s">
        <v>145</v>
      </c>
      <c r="K50" s="287">
        <f t="shared" si="9"/>
        <v>190</v>
      </c>
      <c r="L50" s="288">
        <v>190</v>
      </c>
      <c r="M50" s="289"/>
      <c r="N50" s="290">
        <f t="shared" si="10"/>
        <v>0</v>
      </c>
      <c r="O50" s="33" t="s">
        <v>14</v>
      </c>
      <c r="P50" s="7">
        <f>F50*M50</f>
        <v>0</v>
      </c>
      <c r="Q50" s="34" t="s">
        <v>15</v>
      </c>
      <c r="R50" s="7">
        <f>G50*M50</f>
        <v>0</v>
      </c>
      <c r="S50" s="7" t="s">
        <v>43</v>
      </c>
    </row>
    <row r="51" spans="1:19" ht="18" customHeight="1" x14ac:dyDescent="0.2">
      <c r="A51" s="1" t="s">
        <v>9</v>
      </c>
      <c r="B51" s="75" t="s">
        <v>33</v>
      </c>
      <c r="C51" s="79" t="s">
        <v>1471</v>
      </c>
      <c r="D51" s="284" t="s">
        <v>146</v>
      </c>
      <c r="E51" s="285" t="s">
        <v>147</v>
      </c>
      <c r="F51" s="187">
        <f t="shared" ref="F51:F56" si="11">0.015*25</f>
        <v>0.375</v>
      </c>
      <c r="G51" s="31"/>
      <c r="H51" s="185">
        <v>1</v>
      </c>
      <c r="I51" s="286" t="s">
        <v>43</v>
      </c>
      <c r="J51" s="189" t="s">
        <v>145</v>
      </c>
      <c r="K51" s="287">
        <f t="shared" si="9"/>
        <v>190</v>
      </c>
      <c r="L51" s="288">
        <v>190</v>
      </c>
      <c r="M51" s="289"/>
      <c r="N51" s="290">
        <f t="shared" si="10"/>
        <v>0</v>
      </c>
      <c r="O51" s="32" t="s">
        <v>14</v>
      </c>
      <c r="P51" s="7">
        <f>F51*M51</f>
        <v>0</v>
      </c>
      <c r="Q51" s="7"/>
      <c r="S51" s="7" t="s">
        <v>43</v>
      </c>
    </row>
    <row r="52" spans="1:19" ht="18" customHeight="1" x14ac:dyDescent="0.2">
      <c r="A52" s="1" t="s">
        <v>9</v>
      </c>
      <c r="B52" s="75" t="s">
        <v>33</v>
      </c>
      <c r="C52" s="79" t="s">
        <v>1471</v>
      </c>
      <c r="D52" s="284" t="s">
        <v>148</v>
      </c>
      <c r="E52" s="285" t="s">
        <v>149</v>
      </c>
      <c r="F52" s="187">
        <f t="shared" si="11"/>
        <v>0.375</v>
      </c>
      <c r="G52" s="31"/>
      <c r="H52" s="185">
        <v>1</v>
      </c>
      <c r="I52" s="286" t="s">
        <v>43</v>
      </c>
      <c r="J52" s="189" t="s">
        <v>145</v>
      </c>
      <c r="K52" s="287">
        <f t="shared" si="9"/>
        <v>190</v>
      </c>
      <c r="L52" s="288">
        <v>190</v>
      </c>
      <c r="M52" s="289"/>
      <c r="N52" s="290">
        <f t="shared" si="10"/>
        <v>0</v>
      </c>
      <c r="O52" s="32" t="s">
        <v>14</v>
      </c>
      <c r="P52" s="7">
        <f>F52*M52</f>
        <v>0</v>
      </c>
      <c r="Q52" s="7"/>
      <c r="S52" s="7" t="s">
        <v>43</v>
      </c>
    </row>
    <row r="53" spans="1:19" ht="18" customHeight="1" x14ac:dyDescent="0.2">
      <c r="A53" s="1" t="s">
        <v>9</v>
      </c>
      <c r="B53" s="75" t="s">
        <v>33</v>
      </c>
      <c r="C53" s="79" t="s">
        <v>1471</v>
      </c>
      <c r="D53" s="284" t="s">
        <v>150</v>
      </c>
      <c r="E53" s="285" t="s">
        <v>151</v>
      </c>
      <c r="F53" s="187">
        <f t="shared" si="11"/>
        <v>0.375</v>
      </c>
      <c r="G53" s="31"/>
      <c r="H53" s="185">
        <v>1</v>
      </c>
      <c r="I53" s="286" t="s">
        <v>43</v>
      </c>
      <c r="J53" s="189" t="s">
        <v>145</v>
      </c>
      <c r="K53" s="287">
        <f t="shared" si="9"/>
        <v>190</v>
      </c>
      <c r="L53" s="288">
        <v>190</v>
      </c>
      <c r="M53" s="289"/>
      <c r="N53" s="290">
        <f t="shared" si="10"/>
        <v>0</v>
      </c>
      <c r="O53" s="32" t="s">
        <v>14</v>
      </c>
      <c r="P53" s="7">
        <f>F53*M53</f>
        <v>0</v>
      </c>
      <c r="Q53" s="7"/>
      <c r="S53" s="7" t="s">
        <v>43</v>
      </c>
    </row>
    <row r="54" spans="1:19" ht="18" customHeight="1" x14ac:dyDescent="0.2">
      <c r="A54" s="1" t="s">
        <v>9</v>
      </c>
      <c r="B54" s="75" t="s">
        <v>33</v>
      </c>
      <c r="C54" s="79" t="s">
        <v>1471</v>
      </c>
      <c r="D54" s="284" t="s">
        <v>152</v>
      </c>
      <c r="E54" s="285" t="s">
        <v>153</v>
      </c>
      <c r="F54" s="187">
        <f t="shared" si="11"/>
        <v>0.375</v>
      </c>
      <c r="G54" s="31"/>
      <c r="H54" s="185">
        <v>1</v>
      </c>
      <c r="I54" s="286" t="s">
        <v>43</v>
      </c>
      <c r="J54" s="189" t="s">
        <v>145</v>
      </c>
      <c r="K54" s="287">
        <f t="shared" si="9"/>
        <v>190</v>
      </c>
      <c r="L54" s="288">
        <v>190</v>
      </c>
      <c r="M54" s="289"/>
      <c r="N54" s="290">
        <f t="shared" si="10"/>
        <v>0</v>
      </c>
      <c r="O54" s="32" t="s">
        <v>14</v>
      </c>
      <c r="P54" s="7">
        <f>F54*M54</f>
        <v>0</v>
      </c>
      <c r="Q54" s="7"/>
      <c r="S54" s="7" t="s">
        <v>43</v>
      </c>
    </row>
    <row r="55" spans="1:19" ht="18" customHeight="1" x14ac:dyDescent="0.2">
      <c r="A55" s="1" t="s">
        <v>9</v>
      </c>
      <c r="B55" s="75" t="s">
        <v>33</v>
      </c>
      <c r="C55" s="79" t="s">
        <v>1471</v>
      </c>
      <c r="D55" s="284" t="s">
        <v>154</v>
      </c>
      <c r="E55" s="285" t="s">
        <v>155</v>
      </c>
      <c r="F55" s="187">
        <f t="shared" si="11"/>
        <v>0.375</v>
      </c>
      <c r="G55" s="31"/>
      <c r="H55" s="185">
        <v>1</v>
      </c>
      <c r="I55" s="286" t="s">
        <v>43</v>
      </c>
      <c r="J55" s="189" t="s">
        <v>145</v>
      </c>
      <c r="K55" s="287">
        <f t="shared" si="9"/>
        <v>190</v>
      </c>
      <c r="L55" s="288">
        <v>190</v>
      </c>
      <c r="M55" s="289"/>
      <c r="N55" s="290">
        <f t="shared" si="10"/>
        <v>0</v>
      </c>
      <c r="O55" s="32" t="s">
        <v>14</v>
      </c>
      <c r="P55" s="7">
        <f>F55*M55</f>
        <v>0</v>
      </c>
      <c r="Q55" s="7"/>
      <c r="S55" s="7" t="s">
        <v>43</v>
      </c>
    </row>
    <row r="56" spans="1:19" ht="18" customHeight="1" x14ac:dyDescent="0.2">
      <c r="A56" s="1" t="s">
        <v>9</v>
      </c>
      <c r="B56" s="75" t="s">
        <v>33</v>
      </c>
      <c r="C56" s="79" t="s">
        <v>1471</v>
      </c>
      <c r="D56" s="284" t="s">
        <v>156</v>
      </c>
      <c r="E56" s="285" t="s">
        <v>157</v>
      </c>
      <c r="F56" s="187">
        <f t="shared" si="11"/>
        <v>0.375</v>
      </c>
      <c r="G56" s="31"/>
      <c r="H56" s="185">
        <v>1</v>
      </c>
      <c r="I56" s="286" t="s">
        <v>43</v>
      </c>
      <c r="J56" s="189" t="s">
        <v>145</v>
      </c>
      <c r="K56" s="287">
        <f t="shared" si="9"/>
        <v>190</v>
      </c>
      <c r="L56" s="288">
        <v>190</v>
      </c>
      <c r="M56" s="289"/>
      <c r="N56" s="290">
        <f t="shared" si="10"/>
        <v>0</v>
      </c>
      <c r="O56" s="32" t="s">
        <v>14</v>
      </c>
      <c r="P56" s="7">
        <f>F56*M56</f>
        <v>0</v>
      </c>
      <c r="Q56" s="7"/>
      <c r="S56" s="7" t="s">
        <v>43</v>
      </c>
    </row>
    <row r="57" spans="1:19" ht="18" customHeight="1" x14ac:dyDescent="0.2">
      <c r="A57" s="1" t="s">
        <v>9</v>
      </c>
      <c r="B57" s="75" t="s">
        <v>33</v>
      </c>
      <c r="C57" s="79" t="s">
        <v>1471</v>
      </c>
      <c r="D57" s="284" t="s">
        <v>158</v>
      </c>
      <c r="E57" s="285" t="s">
        <v>159</v>
      </c>
      <c r="F57" s="187">
        <f>0.02*100</f>
        <v>2</v>
      </c>
      <c r="G57" s="31"/>
      <c r="H57" s="185">
        <v>1</v>
      </c>
      <c r="I57" s="286" t="s">
        <v>43</v>
      </c>
      <c r="J57" s="189" t="s">
        <v>145</v>
      </c>
      <c r="K57" s="287">
        <f t="shared" si="9"/>
        <v>2990</v>
      </c>
      <c r="L57" s="288">
        <v>2990</v>
      </c>
      <c r="M57" s="289"/>
      <c r="N57" s="290">
        <f t="shared" si="10"/>
        <v>0</v>
      </c>
      <c r="O57" s="32" t="s">
        <v>14</v>
      </c>
      <c r="P57" s="7">
        <f>F57*M57</f>
        <v>0</v>
      </c>
      <c r="Q57" s="7"/>
      <c r="S57" s="7" t="s">
        <v>43</v>
      </c>
    </row>
    <row r="58" spans="1:19" ht="18" customHeight="1" x14ac:dyDescent="0.2">
      <c r="A58" s="1" t="s">
        <v>9</v>
      </c>
      <c r="B58" s="75" t="s">
        <v>33</v>
      </c>
      <c r="C58" s="79" t="s">
        <v>1471</v>
      </c>
      <c r="D58" s="284" t="s">
        <v>160</v>
      </c>
      <c r="E58" s="285" t="s">
        <v>161</v>
      </c>
      <c r="F58" s="187">
        <f>0.02*100</f>
        <v>2</v>
      </c>
      <c r="G58" s="31"/>
      <c r="H58" s="185">
        <v>1</v>
      </c>
      <c r="I58" s="286" t="s">
        <v>43</v>
      </c>
      <c r="J58" s="189" t="s">
        <v>145</v>
      </c>
      <c r="K58" s="287">
        <f t="shared" si="9"/>
        <v>2990</v>
      </c>
      <c r="L58" s="288">
        <v>2990</v>
      </c>
      <c r="M58" s="289"/>
      <c r="N58" s="290">
        <f t="shared" si="10"/>
        <v>0</v>
      </c>
      <c r="O58" s="32" t="s">
        <v>14</v>
      </c>
      <c r="P58" s="7">
        <f>F58*M58</f>
        <v>0</v>
      </c>
      <c r="Q58" s="7"/>
      <c r="S58" s="7" t="s">
        <v>43</v>
      </c>
    </row>
    <row r="59" spans="1:19" ht="18" customHeight="1" x14ac:dyDescent="0.2">
      <c r="A59" s="1" t="s">
        <v>9</v>
      </c>
      <c r="B59" s="75" t="s">
        <v>33</v>
      </c>
      <c r="C59" s="79" t="s">
        <v>1471</v>
      </c>
      <c r="D59" s="284" t="s">
        <v>162</v>
      </c>
      <c r="E59" s="285" t="s">
        <v>163</v>
      </c>
      <c r="F59" s="187">
        <f>0.02*100</f>
        <v>2</v>
      </c>
      <c r="G59" s="31"/>
      <c r="H59" s="185">
        <v>1</v>
      </c>
      <c r="I59" s="286" t="s">
        <v>43</v>
      </c>
      <c r="J59" s="189" t="s">
        <v>145</v>
      </c>
      <c r="K59" s="287">
        <f t="shared" si="9"/>
        <v>2990</v>
      </c>
      <c r="L59" s="288">
        <v>2990</v>
      </c>
      <c r="M59" s="289"/>
      <c r="N59" s="290">
        <f t="shared" si="10"/>
        <v>0</v>
      </c>
      <c r="O59" s="32" t="s">
        <v>14</v>
      </c>
      <c r="P59" s="7">
        <f>F59*M59</f>
        <v>0</v>
      </c>
      <c r="Q59" s="7"/>
      <c r="S59" s="7" t="s">
        <v>43</v>
      </c>
    </row>
    <row r="60" spans="1:19" ht="18" customHeight="1" x14ac:dyDescent="0.2">
      <c r="A60" s="1" t="s">
        <v>9</v>
      </c>
      <c r="B60" s="75" t="s">
        <v>33</v>
      </c>
      <c r="C60" s="79" t="s">
        <v>1471</v>
      </c>
      <c r="D60" s="284" t="s">
        <v>164</v>
      </c>
      <c r="E60" s="285" t="s">
        <v>165</v>
      </c>
      <c r="F60" s="187">
        <f>0.02*100</f>
        <v>2</v>
      </c>
      <c r="G60" s="31"/>
      <c r="H60" s="185">
        <v>1</v>
      </c>
      <c r="I60" s="286" t="s">
        <v>43</v>
      </c>
      <c r="J60" s="189" t="s">
        <v>145</v>
      </c>
      <c r="K60" s="287">
        <f t="shared" si="9"/>
        <v>2990</v>
      </c>
      <c r="L60" s="288">
        <v>2990</v>
      </c>
      <c r="M60" s="289"/>
      <c r="N60" s="290">
        <f t="shared" si="10"/>
        <v>0</v>
      </c>
      <c r="O60" s="32" t="s">
        <v>14</v>
      </c>
      <c r="P60" s="7">
        <f>F60*M60</f>
        <v>0</v>
      </c>
      <c r="Q60" s="7"/>
      <c r="S60" s="7" t="s">
        <v>43</v>
      </c>
    </row>
    <row r="61" spans="1:19" ht="18" customHeight="1" x14ac:dyDescent="0.2">
      <c r="A61" s="1" t="s">
        <v>9</v>
      </c>
      <c r="B61" s="75" t="s">
        <v>33</v>
      </c>
      <c r="C61" s="79" t="s">
        <v>1471</v>
      </c>
      <c r="D61" s="284" t="s">
        <v>166</v>
      </c>
      <c r="E61" s="285" t="s">
        <v>167</v>
      </c>
      <c r="F61" s="187">
        <f>0.015*10</f>
        <v>0.15</v>
      </c>
      <c r="G61" s="31"/>
      <c r="H61" s="185">
        <v>1</v>
      </c>
      <c r="I61" s="286" t="s">
        <v>43</v>
      </c>
      <c r="J61" s="189" t="s">
        <v>168</v>
      </c>
      <c r="K61" s="287">
        <f t="shared" si="9"/>
        <v>380</v>
      </c>
      <c r="L61" s="288">
        <v>380</v>
      </c>
      <c r="M61" s="289"/>
      <c r="N61" s="290">
        <f t="shared" si="10"/>
        <v>0</v>
      </c>
      <c r="O61" s="32" t="s">
        <v>14</v>
      </c>
      <c r="P61" s="7">
        <f>F61*M61</f>
        <v>0</v>
      </c>
      <c r="Q61" s="7"/>
      <c r="S61" s="7" t="s">
        <v>43</v>
      </c>
    </row>
    <row r="62" spans="1:19" ht="18" customHeight="1" x14ac:dyDescent="0.2">
      <c r="A62" s="1" t="s">
        <v>9</v>
      </c>
      <c r="B62" s="75" t="s">
        <v>33</v>
      </c>
      <c r="C62" s="79" t="s">
        <v>1471</v>
      </c>
      <c r="D62" s="284" t="s">
        <v>169</v>
      </c>
      <c r="E62" s="285" t="s">
        <v>170</v>
      </c>
      <c r="F62" s="187">
        <f>0.015*10</f>
        <v>0.15</v>
      </c>
      <c r="G62" s="31"/>
      <c r="H62" s="185">
        <v>1</v>
      </c>
      <c r="I62" s="286" t="s">
        <v>43</v>
      </c>
      <c r="J62" s="189" t="s">
        <v>168</v>
      </c>
      <c r="K62" s="287">
        <f t="shared" si="9"/>
        <v>380</v>
      </c>
      <c r="L62" s="288">
        <v>380</v>
      </c>
      <c r="M62" s="289"/>
      <c r="N62" s="290">
        <f t="shared" si="10"/>
        <v>0</v>
      </c>
      <c r="O62" s="32" t="s">
        <v>14</v>
      </c>
      <c r="P62" s="7">
        <f>F62*M62</f>
        <v>0</v>
      </c>
      <c r="Q62" s="7"/>
      <c r="S62" s="7" t="s">
        <v>43</v>
      </c>
    </row>
    <row r="63" spans="1:19" ht="18" customHeight="1" x14ac:dyDescent="0.2">
      <c r="A63" s="1" t="s">
        <v>9</v>
      </c>
      <c r="B63" s="75" t="s">
        <v>33</v>
      </c>
      <c r="C63" s="79" t="s">
        <v>1471</v>
      </c>
      <c r="D63" s="284" t="s">
        <v>171</v>
      </c>
      <c r="E63" s="285" t="s">
        <v>172</v>
      </c>
      <c r="F63" s="187">
        <f>0.015*10</f>
        <v>0.15</v>
      </c>
      <c r="G63" s="31"/>
      <c r="H63" s="185">
        <v>1</v>
      </c>
      <c r="I63" s="286" t="s">
        <v>43</v>
      </c>
      <c r="J63" s="189" t="s">
        <v>168</v>
      </c>
      <c r="K63" s="287">
        <f t="shared" si="9"/>
        <v>380</v>
      </c>
      <c r="L63" s="288">
        <v>380</v>
      </c>
      <c r="M63" s="289"/>
      <c r="N63" s="290">
        <f t="shared" si="10"/>
        <v>0</v>
      </c>
      <c r="O63" s="32" t="s">
        <v>14</v>
      </c>
      <c r="P63" s="7">
        <f>F63*M63</f>
        <v>0</v>
      </c>
      <c r="Q63" s="7"/>
      <c r="S63" s="7" t="s">
        <v>43</v>
      </c>
    </row>
    <row r="64" spans="1:19" ht="18" customHeight="1" x14ac:dyDescent="0.2">
      <c r="A64" s="1" t="s">
        <v>9</v>
      </c>
      <c r="B64" s="75" t="s">
        <v>33</v>
      </c>
      <c r="C64" s="79" t="s">
        <v>1471</v>
      </c>
      <c r="D64" s="284" t="s">
        <v>173</v>
      </c>
      <c r="E64" s="285" t="s">
        <v>174</v>
      </c>
      <c r="F64" s="187">
        <f>0.015*10</f>
        <v>0.15</v>
      </c>
      <c r="G64" s="31"/>
      <c r="H64" s="185">
        <v>1</v>
      </c>
      <c r="I64" s="286" t="s">
        <v>43</v>
      </c>
      <c r="J64" s="189" t="s">
        <v>168</v>
      </c>
      <c r="K64" s="287">
        <f t="shared" si="9"/>
        <v>380</v>
      </c>
      <c r="L64" s="288">
        <v>380</v>
      </c>
      <c r="M64" s="289"/>
      <c r="N64" s="290">
        <f t="shared" si="10"/>
        <v>0</v>
      </c>
      <c r="O64" s="32" t="s">
        <v>14</v>
      </c>
      <c r="P64" s="7">
        <f>F64*M64</f>
        <v>0</v>
      </c>
      <c r="Q64" s="7"/>
      <c r="S64" s="7" t="s">
        <v>43</v>
      </c>
    </row>
    <row r="65" spans="1:21" ht="18" customHeight="1" x14ac:dyDescent="0.2">
      <c r="A65" s="1" t="s">
        <v>9</v>
      </c>
      <c r="B65" s="75" t="s">
        <v>33</v>
      </c>
      <c r="C65" s="79" t="s">
        <v>1471</v>
      </c>
      <c r="D65" s="284" t="s">
        <v>175</v>
      </c>
      <c r="E65" s="285" t="s">
        <v>176</v>
      </c>
      <c r="F65" s="187">
        <f>0.015*10</f>
        <v>0.15</v>
      </c>
      <c r="G65" s="31"/>
      <c r="H65" s="185">
        <v>1</v>
      </c>
      <c r="I65" s="286" t="s">
        <v>43</v>
      </c>
      <c r="J65" s="190" t="s">
        <v>168</v>
      </c>
      <c r="K65" s="287">
        <f t="shared" si="9"/>
        <v>380</v>
      </c>
      <c r="L65" s="288">
        <v>380</v>
      </c>
      <c r="M65" s="289"/>
      <c r="N65" s="290">
        <f t="shared" si="10"/>
        <v>0</v>
      </c>
      <c r="O65" s="32" t="s">
        <v>14</v>
      </c>
      <c r="P65" s="7">
        <f>F65*M65</f>
        <v>0</v>
      </c>
      <c r="Q65" s="7"/>
      <c r="S65" s="7" t="s">
        <v>43</v>
      </c>
    </row>
    <row r="66" spans="1:21" ht="9.9499999999999993" customHeight="1" x14ac:dyDescent="0.2">
      <c r="A66" s="27" t="s">
        <v>9</v>
      </c>
      <c r="B66" s="76" t="s">
        <v>33</v>
      </c>
      <c r="C66" s="154" t="s">
        <v>177</v>
      </c>
      <c r="D66" s="220"/>
      <c r="E66" s="221"/>
      <c r="F66" s="28"/>
      <c r="G66" s="28"/>
      <c r="H66" s="28"/>
      <c r="I66" s="222"/>
      <c r="J66" s="155"/>
      <c r="K66" s="223"/>
      <c r="L66" s="221"/>
      <c r="M66" s="29"/>
      <c r="N66" s="29"/>
      <c r="O66" s="7"/>
      <c r="Q66" s="7"/>
    </row>
    <row r="67" spans="1:21" ht="18" customHeight="1" x14ac:dyDescent="0.2">
      <c r="A67" s="1" t="s">
        <v>9</v>
      </c>
      <c r="B67" s="75" t="s">
        <v>33</v>
      </c>
      <c r="C67" s="156" t="s">
        <v>177</v>
      </c>
      <c r="D67" s="284" t="s">
        <v>178</v>
      </c>
      <c r="E67" s="285" t="s">
        <v>179</v>
      </c>
      <c r="F67" s="187">
        <v>0.2</v>
      </c>
      <c r="G67" s="31"/>
      <c r="H67" s="185">
        <v>10</v>
      </c>
      <c r="I67" s="286" t="s">
        <v>66</v>
      </c>
      <c r="J67" s="188" t="s">
        <v>180</v>
      </c>
      <c r="K67" s="287">
        <f t="shared" ref="K67:K70" si="12">L67/H67</f>
        <v>200</v>
      </c>
      <c r="L67" s="288">
        <v>2000</v>
      </c>
      <c r="M67" s="289"/>
      <c r="N67" s="290">
        <f>M67*L67</f>
        <v>0</v>
      </c>
      <c r="O67" s="32" t="s">
        <v>14</v>
      </c>
      <c r="P67" s="7">
        <f>F67*M67</f>
        <v>0</v>
      </c>
      <c r="Q67" s="7"/>
      <c r="U67" s="8" t="s">
        <v>16</v>
      </c>
    </row>
    <row r="68" spans="1:21" ht="18" customHeight="1" x14ac:dyDescent="0.2">
      <c r="A68" s="1" t="s">
        <v>9</v>
      </c>
      <c r="B68" s="75" t="s">
        <v>33</v>
      </c>
      <c r="C68" s="156" t="s">
        <v>177</v>
      </c>
      <c r="D68" s="284" t="s">
        <v>181</v>
      </c>
      <c r="E68" s="285" t="s">
        <v>182</v>
      </c>
      <c r="F68" s="187">
        <v>1</v>
      </c>
      <c r="G68" s="31"/>
      <c r="H68" s="185">
        <v>12</v>
      </c>
      <c r="I68" s="286" t="s">
        <v>47</v>
      </c>
      <c r="J68" s="189" t="s">
        <v>183</v>
      </c>
      <c r="K68" s="287">
        <f t="shared" si="12"/>
        <v>88.75</v>
      </c>
      <c r="L68" s="288">
        <v>1065</v>
      </c>
      <c r="M68" s="289"/>
      <c r="N68" s="290">
        <f>M68*L68</f>
        <v>0</v>
      </c>
      <c r="O68" s="32" t="s">
        <v>14</v>
      </c>
      <c r="P68" s="7">
        <f>F68*M68</f>
        <v>0</v>
      </c>
      <c r="Q68" s="7"/>
      <c r="U68" s="8" t="s">
        <v>16</v>
      </c>
    </row>
    <row r="69" spans="1:21" ht="18" customHeight="1" x14ac:dyDescent="0.2">
      <c r="A69" s="1" t="s">
        <v>9</v>
      </c>
      <c r="B69" s="75" t="s">
        <v>33</v>
      </c>
      <c r="C69" s="156" t="s">
        <v>177</v>
      </c>
      <c r="D69" s="284" t="s">
        <v>184</v>
      </c>
      <c r="E69" s="285" t="s">
        <v>185</v>
      </c>
      <c r="F69" s="187">
        <v>1</v>
      </c>
      <c r="G69" s="31"/>
      <c r="H69" s="185">
        <v>12</v>
      </c>
      <c r="I69" s="286" t="s">
        <v>47</v>
      </c>
      <c r="J69" s="189" t="s">
        <v>183</v>
      </c>
      <c r="K69" s="287">
        <f t="shared" si="12"/>
        <v>88.75</v>
      </c>
      <c r="L69" s="288">
        <v>1065</v>
      </c>
      <c r="M69" s="289"/>
      <c r="N69" s="290">
        <f>M69*L69</f>
        <v>0</v>
      </c>
      <c r="O69" s="32" t="s">
        <v>14</v>
      </c>
      <c r="P69" s="7">
        <f>F69*M69</f>
        <v>0</v>
      </c>
      <c r="Q69" s="7"/>
      <c r="U69" s="8" t="s">
        <v>16</v>
      </c>
    </row>
    <row r="70" spans="1:21" ht="18" customHeight="1" x14ac:dyDescent="0.2">
      <c r="A70" s="1" t="s">
        <v>9</v>
      </c>
      <c r="B70" s="75" t="s">
        <v>33</v>
      </c>
      <c r="C70" s="156" t="s">
        <v>177</v>
      </c>
      <c r="D70" s="284" t="s">
        <v>186</v>
      </c>
      <c r="E70" s="285" t="s">
        <v>187</v>
      </c>
      <c r="F70" s="187">
        <v>1</v>
      </c>
      <c r="G70" s="31"/>
      <c r="H70" s="185">
        <v>12</v>
      </c>
      <c r="I70" s="286" t="s">
        <v>47</v>
      </c>
      <c r="J70" s="190" t="s">
        <v>183</v>
      </c>
      <c r="K70" s="287">
        <f t="shared" si="12"/>
        <v>88.75</v>
      </c>
      <c r="L70" s="288">
        <v>1065</v>
      </c>
      <c r="M70" s="289"/>
      <c r="N70" s="290">
        <f>M70*L70</f>
        <v>0</v>
      </c>
      <c r="O70" s="32" t="s">
        <v>14</v>
      </c>
      <c r="P70" s="7">
        <f>F70*M70</f>
        <v>0</v>
      </c>
      <c r="Q70" s="7"/>
      <c r="U70" s="8" t="s">
        <v>16</v>
      </c>
    </row>
    <row r="71" spans="1:21" ht="9.9499999999999993" customHeight="1" x14ac:dyDescent="0.2">
      <c r="A71" s="27" t="s">
        <v>9</v>
      </c>
      <c r="B71" s="76" t="s">
        <v>33</v>
      </c>
      <c r="C71" s="157" t="s">
        <v>188</v>
      </c>
      <c r="D71" s="224"/>
      <c r="E71" s="225"/>
      <c r="F71" s="28"/>
      <c r="G71" s="28"/>
      <c r="H71" s="28"/>
      <c r="I71" s="226"/>
      <c r="J71" s="158"/>
      <c r="K71" s="227"/>
      <c r="L71" s="225"/>
      <c r="M71" s="29"/>
      <c r="N71" s="29"/>
      <c r="O71" s="7"/>
      <c r="Q71" s="7"/>
    </row>
    <row r="72" spans="1:21" ht="18" customHeight="1" x14ac:dyDescent="0.2">
      <c r="A72" s="1" t="s">
        <v>9</v>
      </c>
      <c r="B72" s="75" t="s">
        <v>33</v>
      </c>
      <c r="C72" s="159" t="s">
        <v>188</v>
      </c>
      <c r="D72" s="284" t="s">
        <v>189</v>
      </c>
      <c r="E72" s="285" t="s">
        <v>190</v>
      </c>
      <c r="F72" s="187">
        <v>8</v>
      </c>
      <c r="G72" s="31"/>
      <c r="H72" s="185">
        <v>1</v>
      </c>
      <c r="I72" s="286" t="s">
        <v>43</v>
      </c>
      <c r="J72" s="188"/>
      <c r="K72" s="287">
        <f t="shared" ref="K72:K74" si="13">L72/H72</f>
        <v>1135</v>
      </c>
      <c r="L72" s="288">
        <v>1135</v>
      </c>
      <c r="M72" s="289"/>
      <c r="N72" s="290">
        <f>M72*L72</f>
        <v>0</v>
      </c>
      <c r="O72" s="32" t="s">
        <v>14</v>
      </c>
      <c r="P72" s="7">
        <f>F72*M72</f>
        <v>0</v>
      </c>
      <c r="Q72" s="7"/>
      <c r="S72" s="7" t="s">
        <v>43</v>
      </c>
    </row>
    <row r="73" spans="1:21" ht="18" customHeight="1" x14ac:dyDescent="0.2">
      <c r="A73" s="1" t="s">
        <v>9</v>
      </c>
      <c r="B73" s="75" t="s">
        <v>33</v>
      </c>
      <c r="C73" s="159" t="s">
        <v>188</v>
      </c>
      <c r="D73" s="284" t="s">
        <v>191</v>
      </c>
      <c r="E73" s="285" t="s">
        <v>192</v>
      </c>
      <c r="F73" s="187">
        <v>25</v>
      </c>
      <c r="G73" s="31"/>
      <c r="H73" s="185">
        <v>1</v>
      </c>
      <c r="I73" s="286" t="s">
        <v>43</v>
      </c>
      <c r="J73" s="189"/>
      <c r="K73" s="287">
        <f t="shared" si="13"/>
        <v>1515</v>
      </c>
      <c r="L73" s="288">
        <v>1515</v>
      </c>
      <c r="M73" s="289"/>
      <c r="N73" s="290">
        <f>M73*L73</f>
        <v>0</v>
      </c>
      <c r="O73" s="32" t="s">
        <v>14</v>
      </c>
      <c r="P73" s="7">
        <f>F73*M73</f>
        <v>0</v>
      </c>
      <c r="Q73" s="7"/>
      <c r="S73" s="7" t="s">
        <v>43</v>
      </c>
    </row>
    <row r="74" spans="1:21" ht="18" customHeight="1" x14ac:dyDescent="0.2">
      <c r="A74" s="1" t="s">
        <v>9</v>
      </c>
      <c r="B74" s="75" t="s">
        <v>33</v>
      </c>
      <c r="C74" s="159" t="s">
        <v>188</v>
      </c>
      <c r="D74" s="284" t="s">
        <v>193</v>
      </c>
      <c r="E74" s="285" t="s">
        <v>194</v>
      </c>
      <c r="F74" s="187">
        <v>8</v>
      </c>
      <c r="G74" s="31"/>
      <c r="H74" s="185">
        <v>1</v>
      </c>
      <c r="I74" s="286" t="s">
        <v>43</v>
      </c>
      <c r="J74" s="190"/>
      <c r="K74" s="287">
        <f t="shared" si="13"/>
        <v>1185</v>
      </c>
      <c r="L74" s="288">
        <v>1185</v>
      </c>
      <c r="M74" s="289"/>
      <c r="N74" s="290">
        <f>M74*L74</f>
        <v>0</v>
      </c>
      <c r="O74" s="32" t="s">
        <v>14</v>
      </c>
      <c r="P74" s="7">
        <f>F74*M74</f>
        <v>0</v>
      </c>
      <c r="Q74" s="7"/>
      <c r="S74" s="7" t="s">
        <v>43</v>
      </c>
    </row>
    <row r="75" spans="1:21" ht="9.9499999999999993" customHeight="1" x14ac:dyDescent="0.2">
      <c r="A75" s="27" t="s">
        <v>9</v>
      </c>
      <c r="B75" s="76" t="s">
        <v>33</v>
      </c>
      <c r="C75" s="160" t="s">
        <v>195</v>
      </c>
      <c r="D75" s="228"/>
      <c r="E75" s="229"/>
      <c r="F75" s="28"/>
      <c r="G75" s="28"/>
      <c r="H75" s="28"/>
      <c r="I75" s="230"/>
      <c r="J75" s="161"/>
      <c r="K75" s="231"/>
      <c r="L75" s="229"/>
      <c r="M75" s="29"/>
      <c r="N75" s="29"/>
      <c r="O75" s="7"/>
      <c r="Q75" s="7"/>
    </row>
    <row r="76" spans="1:21" ht="18" customHeight="1" x14ac:dyDescent="0.2">
      <c r="A76" s="1" t="s">
        <v>9</v>
      </c>
      <c r="B76" s="75" t="s">
        <v>33</v>
      </c>
      <c r="C76" s="162" t="s">
        <v>195</v>
      </c>
      <c r="D76" s="284" t="s">
        <v>196</v>
      </c>
      <c r="E76" s="285" t="s">
        <v>197</v>
      </c>
      <c r="F76" s="187">
        <v>0.5</v>
      </c>
      <c r="G76" s="31"/>
      <c r="H76" s="185">
        <v>1</v>
      </c>
      <c r="I76" s="286" t="s">
        <v>43</v>
      </c>
      <c r="J76" s="188"/>
      <c r="K76" s="287">
        <f t="shared" ref="K76:K82" si="14">L76/H76</f>
        <v>215</v>
      </c>
      <c r="L76" s="288">
        <v>215</v>
      </c>
      <c r="M76" s="289"/>
      <c r="N76" s="290">
        <f t="shared" ref="N76:N82" si="15">M76*L76</f>
        <v>0</v>
      </c>
      <c r="O76" s="32" t="s">
        <v>14</v>
      </c>
      <c r="P76" s="7">
        <f>F76*M76</f>
        <v>0</v>
      </c>
      <c r="Q76" s="7"/>
      <c r="S76" s="7" t="s">
        <v>43</v>
      </c>
    </row>
    <row r="77" spans="1:21" ht="18" customHeight="1" x14ac:dyDescent="0.2">
      <c r="A77" s="1" t="s">
        <v>9</v>
      </c>
      <c r="B77" s="75" t="s">
        <v>33</v>
      </c>
      <c r="C77" s="162" t="s">
        <v>195</v>
      </c>
      <c r="D77" s="284" t="s">
        <v>198</v>
      </c>
      <c r="E77" s="285" t="s">
        <v>199</v>
      </c>
      <c r="F77" s="187">
        <v>2.9</v>
      </c>
      <c r="G77" s="31"/>
      <c r="H77" s="185">
        <v>192</v>
      </c>
      <c r="I77" s="286" t="s">
        <v>200</v>
      </c>
      <c r="J77" s="189" t="s">
        <v>52</v>
      </c>
      <c r="K77" s="287">
        <f t="shared" si="14"/>
        <v>4.791666666666667</v>
      </c>
      <c r="L77" s="288">
        <v>920</v>
      </c>
      <c r="M77" s="289"/>
      <c r="N77" s="290">
        <f t="shared" si="15"/>
        <v>0</v>
      </c>
      <c r="O77" s="32" t="s">
        <v>14</v>
      </c>
      <c r="P77" s="7">
        <f>F77*M77</f>
        <v>0</v>
      </c>
      <c r="Q77" s="7"/>
      <c r="U77" s="8" t="s">
        <v>16</v>
      </c>
    </row>
    <row r="78" spans="1:21" ht="18" customHeight="1" x14ac:dyDescent="0.2">
      <c r="A78" s="1" t="s">
        <v>9</v>
      </c>
      <c r="B78" s="75" t="s">
        <v>33</v>
      </c>
      <c r="C78" s="162" t="s">
        <v>195</v>
      </c>
      <c r="D78" s="284" t="s">
        <v>201</v>
      </c>
      <c r="E78" s="285" t="s">
        <v>202</v>
      </c>
      <c r="F78" s="187">
        <v>2.9</v>
      </c>
      <c r="G78" s="31"/>
      <c r="H78" s="185">
        <v>192</v>
      </c>
      <c r="I78" s="286" t="s">
        <v>200</v>
      </c>
      <c r="J78" s="189" t="s">
        <v>52</v>
      </c>
      <c r="K78" s="287">
        <f t="shared" si="14"/>
        <v>5.15625</v>
      </c>
      <c r="L78" s="288">
        <v>990</v>
      </c>
      <c r="M78" s="289"/>
      <c r="N78" s="290">
        <f t="shared" si="15"/>
        <v>0</v>
      </c>
      <c r="O78" s="32" t="s">
        <v>14</v>
      </c>
      <c r="P78" s="7">
        <f>F78*M78</f>
        <v>0</v>
      </c>
      <c r="Q78" s="7"/>
      <c r="U78" s="8" t="s">
        <v>16</v>
      </c>
    </row>
    <row r="79" spans="1:21" ht="18" customHeight="1" x14ac:dyDescent="0.2">
      <c r="A79" s="1" t="s">
        <v>9</v>
      </c>
      <c r="B79" s="75" t="s">
        <v>33</v>
      </c>
      <c r="C79" s="162" t="s">
        <v>195</v>
      </c>
      <c r="D79" s="284" t="s">
        <v>203</v>
      </c>
      <c r="E79" s="285" t="s">
        <v>204</v>
      </c>
      <c r="F79" s="187">
        <v>2.9</v>
      </c>
      <c r="G79" s="31"/>
      <c r="H79" s="185">
        <v>192</v>
      </c>
      <c r="I79" s="286" t="s">
        <v>200</v>
      </c>
      <c r="J79" s="189" t="s">
        <v>52</v>
      </c>
      <c r="K79" s="287">
        <f t="shared" si="14"/>
        <v>4.791666666666667</v>
      </c>
      <c r="L79" s="288">
        <v>920</v>
      </c>
      <c r="M79" s="289"/>
      <c r="N79" s="290">
        <f t="shared" si="15"/>
        <v>0</v>
      </c>
      <c r="O79" s="32" t="s">
        <v>14</v>
      </c>
      <c r="P79" s="7">
        <f>F79*M79</f>
        <v>0</v>
      </c>
      <c r="Q79" s="7"/>
      <c r="U79" s="8" t="s">
        <v>16</v>
      </c>
    </row>
    <row r="80" spans="1:21" ht="18" customHeight="1" x14ac:dyDescent="0.2">
      <c r="A80" s="1" t="s">
        <v>9</v>
      </c>
      <c r="B80" s="75" t="s">
        <v>33</v>
      </c>
      <c r="C80" s="162" t="s">
        <v>195</v>
      </c>
      <c r="D80" s="284" t="s">
        <v>205</v>
      </c>
      <c r="E80" s="285" t="s">
        <v>206</v>
      </c>
      <c r="F80" s="187">
        <v>2.9</v>
      </c>
      <c r="G80" s="31"/>
      <c r="H80" s="185">
        <v>192</v>
      </c>
      <c r="I80" s="286" t="s">
        <v>200</v>
      </c>
      <c r="J80" s="189" t="s">
        <v>52</v>
      </c>
      <c r="K80" s="287">
        <f t="shared" si="14"/>
        <v>4.791666666666667</v>
      </c>
      <c r="L80" s="288">
        <v>920</v>
      </c>
      <c r="M80" s="289"/>
      <c r="N80" s="290">
        <f t="shared" si="15"/>
        <v>0</v>
      </c>
      <c r="O80" s="32" t="s">
        <v>14</v>
      </c>
      <c r="P80" s="7">
        <f>F80*M80</f>
        <v>0</v>
      </c>
      <c r="Q80" s="7"/>
      <c r="U80" s="8" t="s">
        <v>16</v>
      </c>
    </row>
    <row r="81" spans="1:21" ht="18" customHeight="1" x14ac:dyDescent="0.2">
      <c r="A81" s="1" t="s">
        <v>9</v>
      </c>
      <c r="B81" s="75" t="s">
        <v>33</v>
      </c>
      <c r="C81" s="162" t="s">
        <v>195</v>
      </c>
      <c r="D81" s="284" t="s">
        <v>207</v>
      </c>
      <c r="E81" s="285" t="s">
        <v>208</v>
      </c>
      <c r="F81" s="187">
        <v>0.5</v>
      </c>
      <c r="G81" s="31"/>
      <c r="H81" s="185">
        <v>1</v>
      </c>
      <c r="I81" s="286" t="s">
        <v>43</v>
      </c>
      <c r="J81" s="189" t="s">
        <v>52</v>
      </c>
      <c r="K81" s="287">
        <f t="shared" si="14"/>
        <v>405</v>
      </c>
      <c r="L81" s="288">
        <v>405</v>
      </c>
      <c r="M81" s="289"/>
      <c r="N81" s="290">
        <f t="shared" si="15"/>
        <v>0</v>
      </c>
      <c r="O81" s="32" t="s">
        <v>14</v>
      </c>
      <c r="P81" s="7">
        <f>F81*M81</f>
        <v>0</v>
      </c>
      <c r="Q81" s="7"/>
      <c r="S81" s="7" t="s">
        <v>43</v>
      </c>
    </row>
    <row r="82" spans="1:21" ht="18" customHeight="1" x14ac:dyDescent="0.2">
      <c r="A82" s="1" t="s">
        <v>9</v>
      </c>
      <c r="B82" s="75" t="s">
        <v>33</v>
      </c>
      <c r="C82" s="162" t="s">
        <v>195</v>
      </c>
      <c r="D82" s="284" t="s">
        <v>209</v>
      </c>
      <c r="E82" s="285" t="s">
        <v>210</v>
      </c>
      <c r="F82" s="187">
        <v>2.8</v>
      </c>
      <c r="G82" s="31"/>
      <c r="H82" s="185">
        <v>200</v>
      </c>
      <c r="I82" s="286" t="s">
        <v>113</v>
      </c>
      <c r="J82" s="190" t="s">
        <v>211</v>
      </c>
      <c r="K82" s="287">
        <f t="shared" si="14"/>
        <v>13.475</v>
      </c>
      <c r="L82" s="288">
        <v>2695</v>
      </c>
      <c r="M82" s="289"/>
      <c r="N82" s="290">
        <f t="shared" si="15"/>
        <v>0</v>
      </c>
      <c r="O82" s="32" t="s">
        <v>14</v>
      </c>
      <c r="P82" s="7">
        <f>F82*M82</f>
        <v>0</v>
      </c>
      <c r="Q82" s="7"/>
      <c r="U82" s="8" t="s">
        <v>16</v>
      </c>
    </row>
    <row r="83" spans="1:21" ht="9.9499999999999993" customHeight="1" x14ac:dyDescent="0.2">
      <c r="A83" s="27" t="s">
        <v>9</v>
      </c>
      <c r="B83" s="76" t="s">
        <v>33</v>
      </c>
      <c r="C83" s="146" t="s">
        <v>212</v>
      </c>
      <c r="D83" s="204"/>
      <c r="E83" s="205"/>
      <c r="F83" s="28"/>
      <c r="G83" s="28"/>
      <c r="H83" s="28"/>
      <c r="I83" s="206"/>
      <c r="J83" s="145"/>
      <c r="K83" s="207"/>
      <c r="L83" s="205"/>
      <c r="M83" s="29"/>
      <c r="N83" s="29"/>
      <c r="O83" s="7"/>
      <c r="Q83" s="7"/>
    </row>
    <row r="84" spans="1:21" ht="18" customHeight="1" x14ac:dyDescent="0.2">
      <c r="A84" s="1" t="s">
        <v>9</v>
      </c>
      <c r="B84" s="75" t="s">
        <v>33</v>
      </c>
      <c r="C84" s="147" t="s">
        <v>212</v>
      </c>
      <c r="D84" s="284" t="s">
        <v>213</v>
      </c>
      <c r="E84" s="285" t="s">
        <v>214</v>
      </c>
      <c r="F84" s="187">
        <v>0.25</v>
      </c>
      <c r="G84" s="31"/>
      <c r="H84" s="185">
        <v>40</v>
      </c>
      <c r="I84" s="286" t="s">
        <v>215</v>
      </c>
      <c r="J84" s="191" t="s">
        <v>216</v>
      </c>
      <c r="K84" s="287">
        <f>L84/H84</f>
        <v>101.75</v>
      </c>
      <c r="L84" s="288">
        <v>4070</v>
      </c>
      <c r="M84" s="289"/>
      <c r="N84" s="290">
        <f>M84*L84</f>
        <v>0</v>
      </c>
      <c r="O84" s="32" t="s">
        <v>14</v>
      </c>
      <c r="P84" s="7">
        <f>F84*M84</f>
        <v>0</v>
      </c>
      <c r="Q84" s="7"/>
      <c r="U84" s="8" t="s">
        <v>16</v>
      </c>
    </row>
    <row r="85" spans="1:21" ht="9.9499999999999993" customHeight="1" x14ac:dyDescent="0.2">
      <c r="A85" s="27" t="s">
        <v>9</v>
      </c>
      <c r="B85" s="76" t="s">
        <v>33</v>
      </c>
      <c r="C85" s="163" t="s">
        <v>217</v>
      </c>
      <c r="D85" s="232"/>
      <c r="E85" s="233"/>
      <c r="F85" s="28"/>
      <c r="G85" s="28"/>
      <c r="H85" s="28"/>
      <c r="I85" s="234"/>
      <c r="J85" s="164"/>
      <c r="K85" s="235"/>
      <c r="L85" s="233"/>
      <c r="M85" s="29"/>
      <c r="N85" s="29"/>
      <c r="O85" s="7"/>
      <c r="Q85" s="7"/>
    </row>
    <row r="86" spans="1:21" ht="18" customHeight="1" x14ac:dyDescent="0.2">
      <c r="A86" s="1" t="s">
        <v>9</v>
      </c>
      <c r="B86" s="75" t="s">
        <v>33</v>
      </c>
      <c r="C86" s="165" t="s">
        <v>217</v>
      </c>
      <c r="D86" s="284" t="s">
        <v>218</v>
      </c>
      <c r="E86" s="285" t="s">
        <v>219</v>
      </c>
      <c r="F86" s="187"/>
      <c r="G86" s="31"/>
      <c r="H86" s="185">
        <v>50</v>
      </c>
      <c r="I86" s="286" t="s">
        <v>220</v>
      </c>
      <c r="J86" s="188" t="s">
        <v>221</v>
      </c>
      <c r="K86" s="287">
        <f t="shared" ref="K86:K87" si="16">L86/H86</f>
        <v>12.3</v>
      </c>
      <c r="L86" s="288">
        <v>615</v>
      </c>
      <c r="M86" s="289"/>
      <c r="N86" s="290">
        <f>M86*L86</f>
        <v>0</v>
      </c>
      <c r="O86" s="32"/>
      <c r="Q86" s="7"/>
      <c r="U86" s="8" t="s">
        <v>16</v>
      </c>
    </row>
    <row r="87" spans="1:21" ht="18" customHeight="1" x14ac:dyDescent="0.2">
      <c r="A87" s="1" t="s">
        <v>9</v>
      </c>
      <c r="B87" s="75" t="s">
        <v>33</v>
      </c>
      <c r="C87" s="165" t="s">
        <v>217</v>
      </c>
      <c r="D87" s="284" t="s">
        <v>222</v>
      </c>
      <c r="E87" s="285" t="s">
        <v>223</v>
      </c>
      <c r="F87" s="187">
        <v>2.5</v>
      </c>
      <c r="G87" s="31"/>
      <c r="H87" s="185">
        <v>1</v>
      </c>
      <c r="I87" s="286" t="s">
        <v>43</v>
      </c>
      <c r="J87" s="190" t="s">
        <v>52</v>
      </c>
      <c r="K87" s="287">
        <f t="shared" si="16"/>
        <v>255</v>
      </c>
      <c r="L87" s="288">
        <v>255</v>
      </c>
      <c r="M87" s="289"/>
      <c r="N87" s="290">
        <f>M87*L87</f>
        <v>0</v>
      </c>
      <c r="O87" s="32" t="s">
        <v>14</v>
      </c>
      <c r="P87" s="7">
        <f>F87*M87</f>
        <v>0</v>
      </c>
      <c r="Q87" s="7"/>
      <c r="S87" s="7" t="s">
        <v>43</v>
      </c>
    </row>
    <row r="88" spans="1:21" ht="9.9499999999999993" customHeight="1" x14ac:dyDescent="0.2">
      <c r="A88" s="27" t="s">
        <v>9</v>
      </c>
      <c r="B88" s="76" t="s">
        <v>33</v>
      </c>
      <c r="C88" s="166" t="s">
        <v>224</v>
      </c>
      <c r="D88" s="236"/>
      <c r="E88" s="237"/>
      <c r="F88" s="28"/>
      <c r="G88" s="28"/>
      <c r="H88" s="28"/>
      <c r="I88" s="238"/>
      <c r="J88" s="167"/>
      <c r="K88" s="239"/>
      <c r="L88" s="237"/>
      <c r="M88" s="29"/>
      <c r="N88" s="29"/>
      <c r="O88" s="7"/>
      <c r="Q88" s="7"/>
    </row>
    <row r="89" spans="1:21" ht="18" customHeight="1" x14ac:dyDescent="0.2">
      <c r="A89" s="1" t="s">
        <v>9</v>
      </c>
      <c r="B89" s="75" t="s">
        <v>33</v>
      </c>
      <c r="C89" s="168" t="s">
        <v>224</v>
      </c>
      <c r="D89" s="284" t="s">
        <v>225</v>
      </c>
      <c r="E89" s="285" t="s">
        <v>226</v>
      </c>
      <c r="F89" s="187">
        <v>18</v>
      </c>
      <c r="G89" s="31"/>
      <c r="H89" s="185">
        <v>36</v>
      </c>
      <c r="I89" s="286" t="s">
        <v>227</v>
      </c>
      <c r="J89" s="188" t="s">
        <v>228</v>
      </c>
      <c r="K89" s="287">
        <f t="shared" ref="K89:K96" si="17">L89/H89</f>
        <v>77.916666666666671</v>
      </c>
      <c r="L89" s="288">
        <v>2805</v>
      </c>
      <c r="M89" s="289"/>
      <c r="N89" s="290">
        <f t="shared" ref="N89:N96" si="18">M89*L89</f>
        <v>0</v>
      </c>
      <c r="O89" s="32" t="s">
        <v>14</v>
      </c>
      <c r="P89" s="7">
        <f>F89*M89</f>
        <v>0</v>
      </c>
      <c r="Q89" s="7"/>
      <c r="U89" s="8" t="s">
        <v>16</v>
      </c>
    </row>
    <row r="90" spans="1:21" ht="18" customHeight="1" x14ac:dyDescent="0.2">
      <c r="A90" s="1" t="s">
        <v>9</v>
      </c>
      <c r="B90" s="75" t="s">
        <v>33</v>
      </c>
      <c r="C90" s="168" t="s">
        <v>224</v>
      </c>
      <c r="D90" s="284" t="s">
        <v>229</v>
      </c>
      <c r="E90" s="285" t="s">
        <v>230</v>
      </c>
      <c r="F90" s="187">
        <v>6</v>
      </c>
      <c r="G90" s="31"/>
      <c r="H90" s="185">
        <v>12</v>
      </c>
      <c r="I90" s="286" t="s">
        <v>47</v>
      </c>
      <c r="J90" s="189" t="s">
        <v>228</v>
      </c>
      <c r="K90" s="287">
        <f t="shared" si="17"/>
        <v>229.58333333333334</v>
      </c>
      <c r="L90" s="288">
        <v>2755</v>
      </c>
      <c r="M90" s="289"/>
      <c r="N90" s="290">
        <f t="shared" si="18"/>
        <v>0</v>
      </c>
      <c r="O90" s="32" t="s">
        <v>14</v>
      </c>
      <c r="P90" s="7">
        <f>F90*M90</f>
        <v>0</v>
      </c>
      <c r="Q90" s="7"/>
      <c r="U90" s="8" t="s">
        <v>16</v>
      </c>
    </row>
    <row r="91" spans="1:21" ht="18" customHeight="1" x14ac:dyDescent="0.2">
      <c r="A91" s="1" t="s">
        <v>9</v>
      </c>
      <c r="B91" s="75" t="s">
        <v>33</v>
      </c>
      <c r="C91" s="168" t="s">
        <v>224</v>
      </c>
      <c r="D91" s="284" t="s">
        <v>231</v>
      </c>
      <c r="E91" s="285" t="s">
        <v>232</v>
      </c>
      <c r="F91" s="187">
        <v>6</v>
      </c>
      <c r="G91" s="31"/>
      <c r="H91" s="185">
        <v>12</v>
      </c>
      <c r="I91" s="286" t="s">
        <v>47</v>
      </c>
      <c r="J91" s="189" t="s">
        <v>228</v>
      </c>
      <c r="K91" s="287">
        <f t="shared" si="17"/>
        <v>141.66666666666666</v>
      </c>
      <c r="L91" s="288">
        <v>1700</v>
      </c>
      <c r="M91" s="289"/>
      <c r="N91" s="290">
        <f t="shared" si="18"/>
        <v>0</v>
      </c>
      <c r="O91" s="32" t="s">
        <v>14</v>
      </c>
      <c r="P91" s="7">
        <f>F91*M91</f>
        <v>0</v>
      </c>
      <c r="Q91" s="7"/>
      <c r="U91" s="8" t="s">
        <v>16</v>
      </c>
    </row>
    <row r="92" spans="1:21" ht="18" customHeight="1" x14ac:dyDescent="0.2">
      <c r="A92" s="1" t="s">
        <v>9</v>
      </c>
      <c r="B92" s="75" t="s">
        <v>33</v>
      </c>
      <c r="C92" s="168" t="s">
        <v>224</v>
      </c>
      <c r="D92" s="284" t="s">
        <v>233</v>
      </c>
      <c r="E92" s="285" t="s">
        <v>234</v>
      </c>
      <c r="F92" s="187">
        <v>12</v>
      </c>
      <c r="G92" s="31"/>
      <c r="H92" s="185">
        <v>24</v>
      </c>
      <c r="I92" s="286" t="s">
        <v>119</v>
      </c>
      <c r="J92" s="189" t="s">
        <v>228</v>
      </c>
      <c r="K92" s="287">
        <f t="shared" si="17"/>
        <v>151.875</v>
      </c>
      <c r="L92" s="288">
        <v>3645</v>
      </c>
      <c r="M92" s="289"/>
      <c r="N92" s="290">
        <f t="shared" si="18"/>
        <v>0</v>
      </c>
      <c r="O92" s="32" t="s">
        <v>14</v>
      </c>
      <c r="P92" s="7">
        <f>F92*M92</f>
        <v>0</v>
      </c>
      <c r="Q92" s="7"/>
      <c r="U92" s="8" t="s">
        <v>16</v>
      </c>
    </row>
    <row r="93" spans="1:21" ht="18" customHeight="1" x14ac:dyDescent="0.2">
      <c r="A93" s="1" t="s">
        <v>9</v>
      </c>
      <c r="B93" s="75" t="s">
        <v>33</v>
      </c>
      <c r="C93" s="168" t="s">
        <v>224</v>
      </c>
      <c r="D93" s="284" t="s">
        <v>235</v>
      </c>
      <c r="E93" s="285" t="s">
        <v>236</v>
      </c>
      <c r="F93" s="187">
        <v>12</v>
      </c>
      <c r="G93" s="31"/>
      <c r="H93" s="185">
        <v>24</v>
      </c>
      <c r="I93" s="286" t="s">
        <v>119</v>
      </c>
      <c r="J93" s="189" t="s">
        <v>228</v>
      </c>
      <c r="K93" s="287">
        <f t="shared" si="17"/>
        <v>83.75</v>
      </c>
      <c r="L93" s="288">
        <v>2010</v>
      </c>
      <c r="M93" s="289"/>
      <c r="N93" s="290">
        <f t="shared" si="18"/>
        <v>0</v>
      </c>
      <c r="O93" s="32" t="s">
        <v>14</v>
      </c>
      <c r="P93" s="7">
        <f>F93*M93</f>
        <v>0</v>
      </c>
      <c r="Q93" s="7"/>
      <c r="U93" s="8" t="s">
        <v>16</v>
      </c>
    </row>
    <row r="94" spans="1:21" ht="18" customHeight="1" x14ac:dyDescent="0.2">
      <c r="A94" s="1" t="s">
        <v>9</v>
      </c>
      <c r="B94" s="75" t="s">
        <v>33</v>
      </c>
      <c r="C94" s="168" t="s">
        <v>224</v>
      </c>
      <c r="D94" s="284" t="s">
        <v>237</v>
      </c>
      <c r="E94" s="285" t="s">
        <v>238</v>
      </c>
      <c r="F94" s="187">
        <v>6</v>
      </c>
      <c r="G94" s="31"/>
      <c r="H94" s="185">
        <v>12</v>
      </c>
      <c r="I94" s="286" t="s">
        <v>47</v>
      </c>
      <c r="J94" s="189" t="s">
        <v>228</v>
      </c>
      <c r="K94" s="287">
        <f t="shared" si="17"/>
        <v>196.25</v>
      </c>
      <c r="L94" s="288">
        <v>2355</v>
      </c>
      <c r="M94" s="289"/>
      <c r="N94" s="290">
        <f t="shared" si="18"/>
        <v>0</v>
      </c>
      <c r="O94" s="32" t="s">
        <v>14</v>
      </c>
      <c r="P94" s="7">
        <f>F94*M94</f>
        <v>0</v>
      </c>
      <c r="Q94" s="7"/>
      <c r="U94" s="8" t="s">
        <v>16</v>
      </c>
    </row>
    <row r="95" spans="1:21" ht="18" customHeight="1" x14ac:dyDescent="0.2">
      <c r="A95" s="1" t="s">
        <v>9</v>
      </c>
      <c r="B95" s="75" t="s">
        <v>33</v>
      </c>
      <c r="C95" s="168" t="s">
        <v>224</v>
      </c>
      <c r="D95" s="284" t="s">
        <v>239</v>
      </c>
      <c r="E95" s="285" t="s">
        <v>240</v>
      </c>
      <c r="F95" s="187">
        <v>18</v>
      </c>
      <c r="G95" s="31"/>
      <c r="H95" s="185">
        <v>36</v>
      </c>
      <c r="I95" s="286" t="s">
        <v>227</v>
      </c>
      <c r="J95" s="189" t="s">
        <v>228</v>
      </c>
      <c r="K95" s="287">
        <f t="shared" si="17"/>
        <v>67.777777777777771</v>
      </c>
      <c r="L95" s="288">
        <v>2440</v>
      </c>
      <c r="M95" s="289"/>
      <c r="N95" s="290">
        <f t="shared" si="18"/>
        <v>0</v>
      </c>
      <c r="O95" s="32" t="s">
        <v>14</v>
      </c>
      <c r="P95" s="7">
        <f>F95*M95</f>
        <v>0</v>
      </c>
      <c r="Q95" s="7"/>
      <c r="U95" s="8" t="s">
        <v>16</v>
      </c>
    </row>
    <row r="96" spans="1:21" ht="18" customHeight="1" x14ac:dyDescent="0.2">
      <c r="A96" s="1" t="s">
        <v>9</v>
      </c>
      <c r="B96" s="75" t="s">
        <v>33</v>
      </c>
      <c r="C96" s="168" t="s">
        <v>224</v>
      </c>
      <c r="D96" s="284" t="s">
        <v>241</v>
      </c>
      <c r="E96" s="285" t="s">
        <v>242</v>
      </c>
      <c r="F96" s="187">
        <v>12</v>
      </c>
      <c r="G96" s="31"/>
      <c r="H96" s="185">
        <v>24</v>
      </c>
      <c r="I96" s="286" t="s">
        <v>119</v>
      </c>
      <c r="J96" s="190"/>
      <c r="K96" s="287">
        <f t="shared" si="17"/>
        <v>83.125</v>
      </c>
      <c r="L96" s="288">
        <v>1995</v>
      </c>
      <c r="M96" s="289"/>
      <c r="N96" s="290">
        <f t="shared" si="18"/>
        <v>0</v>
      </c>
      <c r="O96" s="32" t="s">
        <v>14</v>
      </c>
      <c r="P96" s="7">
        <f>F96*M96</f>
        <v>0</v>
      </c>
      <c r="Q96" s="7"/>
      <c r="U96" s="8" t="s">
        <v>16</v>
      </c>
    </row>
    <row r="97" spans="1:21" ht="9.9499999999999993" customHeight="1" x14ac:dyDescent="0.2">
      <c r="A97" s="27" t="s">
        <v>9</v>
      </c>
      <c r="B97" s="76" t="s">
        <v>33</v>
      </c>
      <c r="C97" s="291" t="s">
        <v>243</v>
      </c>
      <c r="D97" s="292"/>
      <c r="E97" s="293"/>
      <c r="F97" s="294"/>
      <c r="G97" s="294"/>
      <c r="H97" s="294"/>
      <c r="I97" s="295"/>
      <c r="J97" s="296"/>
      <c r="K97" s="297"/>
      <c r="L97" s="293"/>
      <c r="M97" s="29"/>
      <c r="N97" s="29"/>
      <c r="O97" s="7"/>
      <c r="Q97" s="7"/>
    </row>
    <row r="98" spans="1:21" ht="18" customHeight="1" x14ac:dyDescent="0.2">
      <c r="A98" s="1" t="s">
        <v>9</v>
      </c>
      <c r="B98" s="75" t="s">
        <v>33</v>
      </c>
      <c r="C98" s="298" t="s">
        <v>1472</v>
      </c>
      <c r="D98" s="284" t="s">
        <v>244</v>
      </c>
      <c r="E98" s="285" t="s">
        <v>245</v>
      </c>
      <c r="F98" s="187"/>
      <c r="G98" s="31"/>
      <c r="H98" s="185">
        <v>12</v>
      </c>
      <c r="I98" s="286" t="s">
        <v>47</v>
      </c>
      <c r="J98" s="188" t="s">
        <v>246</v>
      </c>
      <c r="K98" s="287">
        <f t="shared" ref="K98:K131" si="19">L98/H98</f>
        <v>111.25</v>
      </c>
      <c r="L98" s="288">
        <v>1335</v>
      </c>
      <c r="M98" s="289"/>
      <c r="N98" s="290">
        <f t="shared" ref="N98:N131" si="20">M98*L98</f>
        <v>0</v>
      </c>
      <c r="O98" s="32"/>
      <c r="Q98" s="7"/>
      <c r="U98" s="8" t="s">
        <v>16</v>
      </c>
    </row>
    <row r="99" spans="1:21" ht="18" customHeight="1" x14ac:dyDescent="0.2">
      <c r="A99" s="1" t="s">
        <v>9</v>
      </c>
      <c r="B99" s="75" t="s">
        <v>33</v>
      </c>
      <c r="C99" s="298" t="s">
        <v>1472</v>
      </c>
      <c r="D99" s="284" t="s">
        <v>247</v>
      </c>
      <c r="E99" s="285" t="s">
        <v>248</v>
      </c>
      <c r="F99" s="187">
        <v>0.75</v>
      </c>
      <c r="G99" s="31"/>
      <c r="H99" s="185">
        <v>12</v>
      </c>
      <c r="I99" s="286" t="s">
        <v>47</v>
      </c>
      <c r="J99" s="189" t="s">
        <v>246</v>
      </c>
      <c r="K99" s="287">
        <f t="shared" si="19"/>
        <v>160.83333333333334</v>
      </c>
      <c r="L99" s="288">
        <v>1930</v>
      </c>
      <c r="M99" s="289"/>
      <c r="N99" s="290">
        <f t="shared" si="20"/>
        <v>0</v>
      </c>
      <c r="O99" s="32" t="s">
        <v>14</v>
      </c>
      <c r="P99" s="7">
        <f>F99*M99</f>
        <v>0</v>
      </c>
      <c r="Q99" s="7"/>
      <c r="U99" s="8" t="s">
        <v>16</v>
      </c>
    </row>
    <row r="100" spans="1:21" ht="18" customHeight="1" x14ac:dyDescent="0.2">
      <c r="A100" s="1" t="s">
        <v>9</v>
      </c>
      <c r="B100" s="75" t="s">
        <v>33</v>
      </c>
      <c r="C100" s="298" t="s">
        <v>1472</v>
      </c>
      <c r="D100" s="284" t="s">
        <v>249</v>
      </c>
      <c r="E100" s="285" t="s">
        <v>250</v>
      </c>
      <c r="F100" s="187">
        <v>2</v>
      </c>
      <c r="G100" s="31">
        <v>2</v>
      </c>
      <c r="H100" s="185">
        <v>6</v>
      </c>
      <c r="I100" s="286" t="s">
        <v>251</v>
      </c>
      <c r="J100" s="189"/>
      <c r="K100" s="287">
        <f t="shared" si="19"/>
        <v>451.66666666666669</v>
      </c>
      <c r="L100" s="288">
        <v>2710</v>
      </c>
      <c r="M100" s="289"/>
      <c r="N100" s="290">
        <f t="shared" si="20"/>
        <v>0</v>
      </c>
      <c r="O100" s="33" t="s">
        <v>14</v>
      </c>
      <c r="P100" s="7">
        <f>F100*M100</f>
        <v>0</v>
      </c>
      <c r="Q100" s="34" t="s">
        <v>15</v>
      </c>
      <c r="R100" s="7">
        <f>G100*M100</f>
        <v>0</v>
      </c>
      <c r="U100" s="8" t="s">
        <v>16</v>
      </c>
    </row>
    <row r="101" spans="1:21" ht="18" customHeight="1" x14ac:dyDescent="0.2">
      <c r="A101" s="1" t="s">
        <v>9</v>
      </c>
      <c r="B101" s="75" t="s">
        <v>33</v>
      </c>
      <c r="C101" s="298" t="s">
        <v>1472</v>
      </c>
      <c r="D101" s="284" t="s">
        <v>252</v>
      </c>
      <c r="E101" s="285" t="s">
        <v>253</v>
      </c>
      <c r="F101" s="187">
        <v>0.75</v>
      </c>
      <c r="G101" s="31">
        <v>0.75</v>
      </c>
      <c r="H101" s="185">
        <v>1</v>
      </c>
      <c r="I101" s="286" t="s">
        <v>43</v>
      </c>
      <c r="J101" s="189" t="s">
        <v>254</v>
      </c>
      <c r="K101" s="287">
        <f t="shared" si="19"/>
        <v>290</v>
      </c>
      <c r="L101" s="288">
        <v>290</v>
      </c>
      <c r="M101" s="289"/>
      <c r="N101" s="290">
        <f t="shared" si="20"/>
        <v>0</v>
      </c>
      <c r="O101" s="33" t="s">
        <v>14</v>
      </c>
      <c r="P101" s="7">
        <f>F101*M101</f>
        <v>0</v>
      </c>
      <c r="Q101" s="34" t="s">
        <v>15</v>
      </c>
      <c r="R101" s="7">
        <f>G101*M101</f>
        <v>0</v>
      </c>
      <c r="S101" s="7" t="s">
        <v>43</v>
      </c>
    </row>
    <row r="102" spans="1:21" ht="18" customHeight="1" x14ac:dyDescent="0.2">
      <c r="A102" s="1" t="s">
        <v>9</v>
      </c>
      <c r="B102" s="75" t="s">
        <v>33</v>
      </c>
      <c r="C102" s="298" t="s">
        <v>1472</v>
      </c>
      <c r="D102" s="284" t="s">
        <v>255</v>
      </c>
      <c r="E102" s="285" t="s">
        <v>256</v>
      </c>
      <c r="F102" s="187"/>
      <c r="G102" s="31"/>
      <c r="H102" s="185">
        <v>1</v>
      </c>
      <c r="I102" s="286" t="s">
        <v>43</v>
      </c>
      <c r="J102" s="189" t="s">
        <v>257</v>
      </c>
      <c r="K102" s="287">
        <f t="shared" si="19"/>
        <v>0</v>
      </c>
      <c r="L102" s="288">
        <v>0</v>
      </c>
      <c r="M102" s="289"/>
      <c r="N102" s="290">
        <f t="shared" si="20"/>
        <v>0</v>
      </c>
      <c r="O102" s="32"/>
      <c r="Q102" s="7"/>
      <c r="S102" s="7" t="s">
        <v>43</v>
      </c>
    </row>
    <row r="103" spans="1:21" ht="18" customHeight="1" x14ac:dyDescent="0.2">
      <c r="A103" s="1" t="s">
        <v>9</v>
      </c>
      <c r="B103" s="75" t="s">
        <v>33</v>
      </c>
      <c r="C103" s="298" t="s">
        <v>1472</v>
      </c>
      <c r="D103" s="284" t="s">
        <v>258</v>
      </c>
      <c r="E103" s="285" t="s">
        <v>259</v>
      </c>
      <c r="F103" s="187">
        <v>0.47</v>
      </c>
      <c r="G103" s="31">
        <v>0.47</v>
      </c>
      <c r="H103" s="185">
        <v>1</v>
      </c>
      <c r="I103" s="286" t="s">
        <v>43</v>
      </c>
      <c r="J103" s="189" t="s">
        <v>257</v>
      </c>
      <c r="K103" s="287">
        <f t="shared" si="19"/>
        <v>200</v>
      </c>
      <c r="L103" s="288">
        <v>200</v>
      </c>
      <c r="M103" s="289"/>
      <c r="N103" s="290">
        <f t="shared" si="20"/>
        <v>0</v>
      </c>
      <c r="O103" s="33" t="s">
        <v>14</v>
      </c>
      <c r="P103" s="7">
        <f>F103*M103</f>
        <v>0</v>
      </c>
      <c r="Q103" s="34" t="s">
        <v>15</v>
      </c>
      <c r="R103" s="7">
        <f>G103*M103</f>
        <v>0</v>
      </c>
      <c r="S103" s="7" t="s">
        <v>43</v>
      </c>
    </row>
    <row r="104" spans="1:21" ht="18" customHeight="1" x14ac:dyDescent="0.2">
      <c r="A104" s="1" t="s">
        <v>9</v>
      </c>
      <c r="B104" s="75" t="s">
        <v>33</v>
      </c>
      <c r="C104" s="298" t="s">
        <v>1472</v>
      </c>
      <c r="D104" s="284" t="s">
        <v>260</v>
      </c>
      <c r="E104" s="285" t="s">
        <v>261</v>
      </c>
      <c r="F104" s="187">
        <v>0.25</v>
      </c>
      <c r="G104" s="31"/>
      <c r="H104" s="185">
        <v>6</v>
      </c>
      <c r="I104" s="286" t="s">
        <v>251</v>
      </c>
      <c r="J104" s="189" t="s">
        <v>262</v>
      </c>
      <c r="K104" s="287">
        <f t="shared" si="19"/>
        <v>274.16666666666669</v>
      </c>
      <c r="L104" s="288">
        <v>1645</v>
      </c>
      <c r="M104" s="289"/>
      <c r="N104" s="290">
        <f t="shared" si="20"/>
        <v>0</v>
      </c>
      <c r="O104" s="32" t="s">
        <v>14</v>
      </c>
      <c r="P104" s="7">
        <f>F104*M104</f>
        <v>0</v>
      </c>
      <c r="Q104" s="7"/>
      <c r="U104" s="8" t="s">
        <v>16</v>
      </c>
    </row>
    <row r="105" spans="1:21" ht="18" customHeight="1" x14ac:dyDescent="0.2">
      <c r="A105" s="1" t="s">
        <v>9</v>
      </c>
      <c r="B105" s="75" t="s">
        <v>33</v>
      </c>
      <c r="C105" s="298" t="s">
        <v>1472</v>
      </c>
      <c r="D105" s="284" t="s">
        <v>263</v>
      </c>
      <c r="E105" s="285" t="s">
        <v>264</v>
      </c>
      <c r="F105" s="187">
        <v>0.25</v>
      </c>
      <c r="G105" s="31"/>
      <c r="H105" s="185">
        <v>6</v>
      </c>
      <c r="I105" s="286" t="s">
        <v>251</v>
      </c>
      <c r="J105" s="189" t="s">
        <v>262</v>
      </c>
      <c r="K105" s="287">
        <f t="shared" si="19"/>
        <v>274.16666666666669</v>
      </c>
      <c r="L105" s="288">
        <v>1645</v>
      </c>
      <c r="M105" s="289"/>
      <c r="N105" s="290">
        <f t="shared" si="20"/>
        <v>0</v>
      </c>
      <c r="O105" s="32" t="s">
        <v>14</v>
      </c>
      <c r="P105" s="7">
        <f>F105*M105</f>
        <v>0</v>
      </c>
      <c r="Q105" s="7"/>
      <c r="U105" s="8" t="s">
        <v>16</v>
      </c>
    </row>
    <row r="106" spans="1:21" ht="18" customHeight="1" x14ac:dyDescent="0.2">
      <c r="A106" s="1" t="s">
        <v>9</v>
      </c>
      <c r="B106" s="75" t="s">
        <v>33</v>
      </c>
      <c r="C106" s="298" t="s">
        <v>1472</v>
      </c>
      <c r="D106" s="284" t="s">
        <v>265</v>
      </c>
      <c r="E106" s="285" t="s">
        <v>266</v>
      </c>
      <c r="F106" s="187">
        <v>0.25</v>
      </c>
      <c r="G106" s="31"/>
      <c r="H106" s="185">
        <v>6</v>
      </c>
      <c r="I106" s="286" t="s">
        <v>251</v>
      </c>
      <c r="J106" s="189" t="s">
        <v>262</v>
      </c>
      <c r="K106" s="287">
        <f t="shared" si="19"/>
        <v>274.16666666666669</v>
      </c>
      <c r="L106" s="288">
        <v>1645</v>
      </c>
      <c r="M106" s="289"/>
      <c r="N106" s="290">
        <f t="shared" si="20"/>
        <v>0</v>
      </c>
      <c r="O106" s="32" t="s">
        <v>14</v>
      </c>
      <c r="P106" s="7">
        <f>F106*M106</f>
        <v>0</v>
      </c>
      <c r="Q106" s="7"/>
      <c r="U106" s="8" t="s">
        <v>16</v>
      </c>
    </row>
    <row r="107" spans="1:21" ht="18" customHeight="1" x14ac:dyDescent="0.2">
      <c r="A107" s="1" t="s">
        <v>9</v>
      </c>
      <c r="B107" s="75" t="s">
        <v>33</v>
      </c>
      <c r="C107" s="298" t="s">
        <v>1472</v>
      </c>
      <c r="D107" s="284" t="s">
        <v>267</v>
      </c>
      <c r="E107" s="285" t="s">
        <v>268</v>
      </c>
      <c r="F107" s="187">
        <v>0.25</v>
      </c>
      <c r="G107" s="31"/>
      <c r="H107" s="185">
        <v>6</v>
      </c>
      <c r="I107" s="286" t="s">
        <v>251</v>
      </c>
      <c r="J107" s="189" t="s">
        <v>262</v>
      </c>
      <c r="K107" s="287">
        <f t="shared" si="19"/>
        <v>274.16666666666669</v>
      </c>
      <c r="L107" s="288">
        <v>1645</v>
      </c>
      <c r="M107" s="289"/>
      <c r="N107" s="290">
        <f t="shared" si="20"/>
        <v>0</v>
      </c>
      <c r="O107" s="32" t="s">
        <v>14</v>
      </c>
      <c r="P107" s="7">
        <f>F107*M107</f>
        <v>0</v>
      </c>
      <c r="Q107" s="7"/>
      <c r="U107" s="8" t="s">
        <v>16</v>
      </c>
    </row>
    <row r="108" spans="1:21" ht="18" customHeight="1" x14ac:dyDescent="0.2">
      <c r="A108" s="1" t="s">
        <v>9</v>
      </c>
      <c r="B108" s="75" t="s">
        <v>33</v>
      </c>
      <c r="C108" s="298" t="s">
        <v>1472</v>
      </c>
      <c r="D108" s="284" t="s">
        <v>269</v>
      </c>
      <c r="E108" s="285" t="s">
        <v>270</v>
      </c>
      <c r="F108" s="187">
        <f>0.75*12</f>
        <v>9</v>
      </c>
      <c r="G108" s="31">
        <f>0.75*12</f>
        <v>9</v>
      </c>
      <c r="H108" s="185">
        <v>12</v>
      </c>
      <c r="I108" s="286" t="s">
        <v>47</v>
      </c>
      <c r="J108" s="189" t="s">
        <v>216</v>
      </c>
      <c r="K108" s="287">
        <f t="shared" si="19"/>
        <v>32.916666666666664</v>
      </c>
      <c r="L108" s="288">
        <v>395</v>
      </c>
      <c r="M108" s="289"/>
      <c r="N108" s="290">
        <f t="shared" si="20"/>
        <v>0</v>
      </c>
      <c r="O108" s="33" t="s">
        <v>14</v>
      </c>
      <c r="P108" s="7">
        <f>F108*M108</f>
        <v>0</v>
      </c>
      <c r="Q108" s="34" t="s">
        <v>15</v>
      </c>
      <c r="R108" s="7">
        <f>G108*M108</f>
        <v>0</v>
      </c>
      <c r="U108" s="8" t="s">
        <v>16</v>
      </c>
    </row>
    <row r="109" spans="1:21" ht="18" customHeight="1" x14ac:dyDescent="0.2">
      <c r="A109" s="1" t="s">
        <v>9</v>
      </c>
      <c r="B109" s="75" t="s">
        <v>33</v>
      </c>
      <c r="C109" s="298" t="s">
        <v>1472</v>
      </c>
      <c r="D109" s="284" t="s">
        <v>271</v>
      </c>
      <c r="E109" s="285" t="s">
        <v>272</v>
      </c>
      <c r="F109" s="187">
        <v>5</v>
      </c>
      <c r="G109" s="31">
        <v>5</v>
      </c>
      <c r="H109" s="185">
        <v>1</v>
      </c>
      <c r="I109" s="286" t="s">
        <v>43</v>
      </c>
      <c r="J109" s="189" t="s">
        <v>216</v>
      </c>
      <c r="K109" s="287">
        <f t="shared" si="19"/>
        <v>180</v>
      </c>
      <c r="L109" s="288">
        <v>180</v>
      </c>
      <c r="M109" s="289"/>
      <c r="N109" s="290">
        <f t="shared" si="20"/>
        <v>0</v>
      </c>
      <c r="O109" s="33" t="s">
        <v>14</v>
      </c>
      <c r="P109" s="7">
        <f>F109*M109</f>
        <v>0</v>
      </c>
      <c r="Q109" s="34" t="s">
        <v>15</v>
      </c>
      <c r="R109" s="7">
        <f>G109*M109</f>
        <v>0</v>
      </c>
      <c r="S109" s="7" t="s">
        <v>43</v>
      </c>
    </row>
    <row r="110" spans="1:21" ht="18" customHeight="1" x14ac:dyDescent="0.2">
      <c r="A110" s="1" t="s">
        <v>9</v>
      </c>
      <c r="B110" s="75" t="s">
        <v>33</v>
      </c>
      <c r="C110" s="298" t="s">
        <v>1472</v>
      </c>
      <c r="D110" s="284" t="s">
        <v>273</v>
      </c>
      <c r="E110" s="285" t="s">
        <v>274</v>
      </c>
      <c r="F110" s="187">
        <v>5</v>
      </c>
      <c r="G110" s="31">
        <v>5</v>
      </c>
      <c r="H110" s="185">
        <v>1</v>
      </c>
      <c r="I110" s="286" t="s">
        <v>43</v>
      </c>
      <c r="J110" s="189" t="s">
        <v>216</v>
      </c>
      <c r="K110" s="287">
        <f t="shared" si="19"/>
        <v>180</v>
      </c>
      <c r="L110" s="288">
        <v>180</v>
      </c>
      <c r="M110" s="289"/>
      <c r="N110" s="290">
        <f t="shared" si="20"/>
        <v>0</v>
      </c>
      <c r="O110" s="33" t="s">
        <v>14</v>
      </c>
      <c r="P110" s="7">
        <f>F110*M110</f>
        <v>0</v>
      </c>
      <c r="Q110" s="34" t="s">
        <v>15</v>
      </c>
      <c r="R110" s="7">
        <f>G110*M110</f>
        <v>0</v>
      </c>
      <c r="S110" s="7" t="s">
        <v>43</v>
      </c>
    </row>
    <row r="111" spans="1:21" ht="18" customHeight="1" x14ac:dyDescent="0.2">
      <c r="A111" s="1" t="s">
        <v>9</v>
      </c>
      <c r="B111" s="75" t="s">
        <v>33</v>
      </c>
      <c r="C111" s="298" t="s">
        <v>1472</v>
      </c>
      <c r="D111" s="284" t="s">
        <v>275</v>
      </c>
      <c r="E111" s="285" t="s">
        <v>276</v>
      </c>
      <c r="F111" s="187">
        <f>0.75*12</f>
        <v>9</v>
      </c>
      <c r="G111" s="31">
        <f>0.75*12</f>
        <v>9</v>
      </c>
      <c r="H111" s="185">
        <v>12</v>
      </c>
      <c r="I111" s="286" t="s">
        <v>47</v>
      </c>
      <c r="J111" s="189" t="s">
        <v>216</v>
      </c>
      <c r="K111" s="287">
        <f t="shared" si="19"/>
        <v>32.916666666666664</v>
      </c>
      <c r="L111" s="288">
        <v>395</v>
      </c>
      <c r="M111" s="289"/>
      <c r="N111" s="290">
        <f t="shared" si="20"/>
        <v>0</v>
      </c>
      <c r="O111" s="33" t="s">
        <v>14</v>
      </c>
      <c r="P111" s="7">
        <f>F111*M111</f>
        <v>0</v>
      </c>
      <c r="Q111" s="34" t="s">
        <v>15</v>
      </c>
      <c r="R111" s="7">
        <f>G111*M111</f>
        <v>0</v>
      </c>
      <c r="U111" s="8" t="s">
        <v>16</v>
      </c>
    </row>
    <row r="112" spans="1:21" ht="18" customHeight="1" x14ac:dyDescent="0.2">
      <c r="A112" s="1" t="s">
        <v>9</v>
      </c>
      <c r="B112" s="75" t="s">
        <v>33</v>
      </c>
      <c r="C112" s="298" t="s">
        <v>1472</v>
      </c>
      <c r="D112" s="284" t="s">
        <v>277</v>
      </c>
      <c r="E112" s="285" t="s">
        <v>278</v>
      </c>
      <c r="F112" s="187">
        <f>0.375*24</f>
        <v>9</v>
      </c>
      <c r="G112" s="31">
        <f>0.375*24</f>
        <v>9</v>
      </c>
      <c r="H112" s="185">
        <v>24</v>
      </c>
      <c r="I112" s="286" t="s">
        <v>119</v>
      </c>
      <c r="J112" s="189" t="s">
        <v>216</v>
      </c>
      <c r="K112" s="287">
        <f t="shared" si="19"/>
        <v>48.333333333333336</v>
      </c>
      <c r="L112" s="288">
        <v>1160</v>
      </c>
      <c r="M112" s="289"/>
      <c r="N112" s="290">
        <f t="shared" si="20"/>
        <v>0</v>
      </c>
      <c r="O112" s="33" t="s">
        <v>14</v>
      </c>
      <c r="P112" s="7">
        <f>F112*M112</f>
        <v>0</v>
      </c>
      <c r="Q112" s="34" t="s">
        <v>15</v>
      </c>
      <c r="R112" s="7">
        <f>G112*M112</f>
        <v>0</v>
      </c>
      <c r="U112" s="8" t="s">
        <v>16</v>
      </c>
    </row>
    <row r="113" spans="1:21" ht="18" customHeight="1" x14ac:dyDescent="0.2">
      <c r="A113" s="1" t="s">
        <v>9</v>
      </c>
      <c r="B113" s="75" t="s">
        <v>33</v>
      </c>
      <c r="C113" s="298" t="s">
        <v>1472</v>
      </c>
      <c r="D113" s="284" t="s">
        <v>279</v>
      </c>
      <c r="E113" s="285" t="s">
        <v>280</v>
      </c>
      <c r="F113" s="187"/>
      <c r="G113" s="31"/>
      <c r="H113" s="185">
        <v>12</v>
      </c>
      <c r="I113" s="286" t="s">
        <v>47</v>
      </c>
      <c r="J113" s="189" t="s">
        <v>281</v>
      </c>
      <c r="K113" s="287">
        <f t="shared" si="19"/>
        <v>224.16666666666666</v>
      </c>
      <c r="L113" s="288">
        <v>2690</v>
      </c>
      <c r="M113" s="289"/>
      <c r="N113" s="290">
        <f t="shared" si="20"/>
        <v>0</v>
      </c>
      <c r="O113" s="32"/>
      <c r="Q113" s="7"/>
      <c r="U113" s="8" t="s">
        <v>16</v>
      </c>
    </row>
    <row r="114" spans="1:21" ht="18" customHeight="1" x14ac:dyDescent="0.2">
      <c r="A114" s="1" t="s">
        <v>9</v>
      </c>
      <c r="B114" s="75" t="s">
        <v>33</v>
      </c>
      <c r="C114" s="298" t="s">
        <v>1472</v>
      </c>
      <c r="D114" s="284" t="s">
        <v>282</v>
      </c>
      <c r="E114" s="285" t="s">
        <v>283</v>
      </c>
      <c r="F114" s="187"/>
      <c r="G114" s="31"/>
      <c r="H114" s="185">
        <v>12</v>
      </c>
      <c r="I114" s="286" t="s">
        <v>47</v>
      </c>
      <c r="J114" s="189" t="s">
        <v>284</v>
      </c>
      <c r="K114" s="287">
        <f t="shared" si="19"/>
        <v>180</v>
      </c>
      <c r="L114" s="288">
        <v>2160</v>
      </c>
      <c r="M114" s="289"/>
      <c r="N114" s="290">
        <f t="shared" si="20"/>
        <v>0</v>
      </c>
      <c r="O114" s="32"/>
      <c r="Q114" s="7"/>
      <c r="U114" s="8" t="s">
        <v>16</v>
      </c>
    </row>
    <row r="115" spans="1:21" ht="18" customHeight="1" x14ac:dyDescent="0.2">
      <c r="A115" s="1" t="s">
        <v>9</v>
      </c>
      <c r="B115" s="75" t="s">
        <v>33</v>
      </c>
      <c r="C115" s="298" t="s">
        <v>1472</v>
      </c>
      <c r="D115" s="284" t="s">
        <v>285</v>
      </c>
      <c r="E115" s="285" t="s">
        <v>286</v>
      </c>
      <c r="F115" s="187">
        <v>0.25</v>
      </c>
      <c r="G115" s="31"/>
      <c r="H115" s="185">
        <v>1</v>
      </c>
      <c r="I115" s="286" t="s">
        <v>43</v>
      </c>
      <c r="J115" s="189" t="s">
        <v>287</v>
      </c>
      <c r="K115" s="287">
        <f t="shared" si="19"/>
        <v>150</v>
      </c>
      <c r="L115" s="288">
        <v>150</v>
      </c>
      <c r="M115" s="289"/>
      <c r="N115" s="290">
        <f t="shared" si="20"/>
        <v>0</v>
      </c>
      <c r="O115" s="32" t="s">
        <v>14</v>
      </c>
      <c r="P115" s="7">
        <f>F115*M115</f>
        <v>0</v>
      </c>
      <c r="Q115" s="7"/>
      <c r="S115" s="7" t="s">
        <v>43</v>
      </c>
    </row>
    <row r="116" spans="1:21" ht="18" customHeight="1" x14ac:dyDescent="0.2">
      <c r="A116" s="1" t="s">
        <v>9</v>
      </c>
      <c r="B116" s="75" t="s">
        <v>33</v>
      </c>
      <c r="C116" s="298" t="s">
        <v>1472</v>
      </c>
      <c r="D116" s="284" t="s">
        <v>288</v>
      </c>
      <c r="E116" s="285" t="s">
        <v>289</v>
      </c>
      <c r="F116" s="187">
        <v>0.34</v>
      </c>
      <c r="G116" s="31"/>
      <c r="H116" s="185">
        <v>1</v>
      </c>
      <c r="I116" s="286" t="s">
        <v>43</v>
      </c>
      <c r="J116" s="189" t="s">
        <v>290</v>
      </c>
      <c r="K116" s="287">
        <f t="shared" si="19"/>
        <v>245</v>
      </c>
      <c r="L116" s="288">
        <v>245</v>
      </c>
      <c r="M116" s="289"/>
      <c r="N116" s="290">
        <f t="shared" si="20"/>
        <v>0</v>
      </c>
      <c r="O116" s="32" t="s">
        <v>14</v>
      </c>
      <c r="P116" s="7">
        <f>F116*M116</f>
        <v>0</v>
      </c>
      <c r="Q116" s="7"/>
      <c r="S116" s="7" t="s">
        <v>43</v>
      </c>
    </row>
    <row r="117" spans="1:21" ht="18" customHeight="1" x14ac:dyDescent="0.2">
      <c r="A117" s="1" t="s">
        <v>9</v>
      </c>
      <c r="B117" s="75" t="s">
        <v>33</v>
      </c>
      <c r="C117" s="298" t="s">
        <v>1472</v>
      </c>
      <c r="D117" s="284" t="s">
        <v>291</v>
      </c>
      <c r="E117" s="285" t="s">
        <v>292</v>
      </c>
      <c r="F117" s="187">
        <v>0.34</v>
      </c>
      <c r="G117" s="31">
        <v>0.34</v>
      </c>
      <c r="H117" s="185">
        <v>1</v>
      </c>
      <c r="I117" s="286" t="s">
        <v>43</v>
      </c>
      <c r="J117" s="189" t="s">
        <v>290</v>
      </c>
      <c r="K117" s="287">
        <f t="shared" si="19"/>
        <v>245</v>
      </c>
      <c r="L117" s="288">
        <v>245</v>
      </c>
      <c r="M117" s="289"/>
      <c r="N117" s="290">
        <f t="shared" si="20"/>
        <v>0</v>
      </c>
      <c r="O117" s="33" t="s">
        <v>14</v>
      </c>
      <c r="P117" s="7">
        <f>F117*M117</f>
        <v>0</v>
      </c>
      <c r="Q117" s="34" t="s">
        <v>15</v>
      </c>
      <c r="R117" s="7">
        <f>G117*M117</f>
        <v>0</v>
      </c>
      <c r="S117" s="7" t="s">
        <v>43</v>
      </c>
    </row>
    <row r="118" spans="1:21" ht="18" customHeight="1" x14ac:dyDescent="0.2">
      <c r="A118" s="1" t="s">
        <v>9</v>
      </c>
      <c r="B118" s="75" t="s">
        <v>33</v>
      </c>
      <c r="C118" s="298" t="s">
        <v>1472</v>
      </c>
      <c r="D118" s="284" t="s">
        <v>293</v>
      </c>
      <c r="E118" s="285" t="s">
        <v>294</v>
      </c>
      <c r="F118" s="187">
        <v>0.34</v>
      </c>
      <c r="G118" s="31">
        <v>0.34</v>
      </c>
      <c r="H118" s="185">
        <v>1</v>
      </c>
      <c r="I118" s="286" t="s">
        <v>43</v>
      </c>
      <c r="J118" s="189" t="s">
        <v>290</v>
      </c>
      <c r="K118" s="287">
        <f t="shared" si="19"/>
        <v>225</v>
      </c>
      <c r="L118" s="288">
        <v>225</v>
      </c>
      <c r="M118" s="289"/>
      <c r="N118" s="290">
        <f t="shared" si="20"/>
        <v>0</v>
      </c>
      <c r="O118" s="33" t="s">
        <v>14</v>
      </c>
      <c r="P118" s="7">
        <f>F118*M118</f>
        <v>0</v>
      </c>
      <c r="Q118" s="34" t="s">
        <v>15</v>
      </c>
      <c r="R118" s="7">
        <f>G118*M118</f>
        <v>0</v>
      </c>
      <c r="S118" s="7" t="s">
        <v>43</v>
      </c>
    </row>
    <row r="119" spans="1:21" ht="18" customHeight="1" x14ac:dyDescent="0.2">
      <c r="A119" s="1" t="s">
        <v>9</v>
      </c>
      <c r="B119" s="75" t="s">
        <v>33</v>
      </c>
      <c r="C119" s="298" t="s">
        <v>1472</v>
      </c>
      <c r="D119" s="284" t="s">
        <v>295</v>
      </c>
      <c r="E119" s="285" t="s">
        <v>296</v>
      </c>
      <c r="F119" s="187">
        <v>0.34</v>
      </c>
      <c r="G119" s="31">
        <v>0.34</v>
      </c>
      <c r="H119" s="185">
        <v>1</v>
      </c>
      <c r="I119" s="286" t="s">
        <v>43</v>
      </c>
      <c r="J119" s="189" t="s">
        <v>290</v>
      </c>
      <c r="K119" s="287">
        <f t="shared" si="19"/>
        <v>225</v>
      </c>
      <c r="L119" s="288">
        <v>225</v>
      </c>
      <c r="M119" s="289"/>
      <c r="N119" s="290">
        <f t="shared" si="20"/>
        <v>0</v>
      </c>
      <c r="O119" s="33" t="s">
        <v>14</v>
      </c>
      <c r="P119" s="7">
        <f>F119*M119</f>
        <v>0</v>
      </c>
      <c r="Q119" s="34" t="s">
        <v>15</v>
      </c>
      <c r="R119" s="7">
        <f>G119*M119</f>
        <v>0</v>
      </c>
      <c r="S119" s="7" t="s">
        <v>43</v>
      </c>
    </row>
    <row r="120" spans="1:21" ht="18" customHeight="1" x14ac:dyDescent="0.2">
      <c r="A120" s="1" t="s">
        <v>9</v>
      </c>
      <c r="B120" s="75" t="s">
        <v>33</v>
      </c>
      <c r="C120" s="298" t="s">
        <v>1472</v>
      </c>
      <c r="D120" s="284" t="s">
        <v>297</v>
      </c>
      <c r="E120" s="285" t="s">
        <v>298</v>
      </c>
      <c r="F120" s="187"/>
      <c r="G120" s="31"/>
      <c r="H120" s="185">
        <v>6</v>
      </c>
      <c r="I120" s="286" t="s">
        <v>251</v>
      </c>
      <c r="J120" s="189" t="s">
        <v>299</v>
      </c>
      <c r="K120" s="287">
        <f t="shared" si="19"/>
        <v>215.83333333333334</v>
      </c>
      <c r="L120" s="288">
        <v>1295</v>
      </c>
      <c r="M120" s="289"/>
      <c r="N120" s="290">
        <f t="shared" si="20"/>
        <v>0</v>
      </c>
      <c r="O120" s="32"/>
      <c r="Q120" s="7"/>
      <c r="U120" s="8" t="s">
        <v>16</v>
      </c>
    </row>
    <row r="121" spans="1:21" ht="18" customHeight="1" x14ac:dyDescent="0.2">
      <c r="A121" s="1" t="s">
        <v>9</v>
      </c>
      <c r="B121" s="75" t="s">
        <v>33</v>
      </c>
      <c r="C121" s="298" t="s">
        <v>1472</v>
      </c>
      <c r="D121" s="284" t="s">
        <v>300</v>
      </c>
      <c r="E121" s="285" t="s">
        <v>301</v>
      </c>
      <c r="F121" s="187">
        <f>0.75*20</f>
        <v>15</v>
      </c>
      <c r="G121" s="31">
        <v>15</v>
      </c>
      <c r="H121" s="185">
        <v>20</v>
      </c>
      <c r="I121" s="286" t="s">
        <v>36</v>
      </c>
      <c r="J121" s="189" t="s">
        <v>302</v>
      </c>
      <c r="K121" s="287">
        <f t="shared" si="19"/>
        <v>50.25</v>
      </c>
      <c r="L121" s="288">
        <v>1005</v>
      </c>
      <c r="M121" s="289"/>
      <c r="N121" s="290">
        <f t="shared" si="20"/>
        <v>0</v>
      </c>
      <c r="O121" s="33" t="s">
        <v>14</v>
      </c>
      <c r="P121" s="7">
        <f>F121*M121</f>
        <v>0</v>
      </c>
      <c r="Q121" s="34" t="s">
        <v>15</v>
      </c>
      <c r="R121" s="7">
        <f>G121*M121</f>
        <v>0</v>
      </c>
      <c r="U121" s="8" t="s">
        <v>16</v>
      </c>
    </row>
    <row r="122" spans="1:21" ht="18" customHeight="1" x14ac:dyDescent="0.2">
      <c r="A122" s="1" t="s">
        <v>9</v>
      </c>
      <c r="B122" s="75" t="s">
        <v>33</v>
      </c>
      <c r="C122" s="298" t="s">
        <v>1472</v>
      </c>
      <c r="D122" s="284" t="s">
        <v>303</v>
      </c>
      <c r="E122" s="285" t="s">
        <v>304</v>
      </c>
      <c r="F122" s="187">
        <v>1.6</v>
      </c>
      <c r="G122" s="31">
        <v>1.6</v>
      </c>
      <c r="H122" s="185">
        <v>1</v>
      </c>
      <c r="I122" s="286" t="s">
        <v>43</v>
      </c>
      <c r="J122" s="189" t="s">
        <v>305</v>
      </c>
      <c r="K122" s="287">
        <f t="shared" si="19"/>
        <v>915</v>
      </c>
      <c r="L122" s="288">
        <v>915</v>
      </c>
      <c r="M122" s="289"/>
      <c r="N122" s="290">
        <f t="shared" si="20"/>
        <v>0</v>
      </c>
      <c r="O122" s="33" t="s">
        <v>14</v>
      </c>
      <c r="P122" s="7">
        <f>F122*M122</f>
        <v>0</v>
      </c>
      <c r="Q122" s="34" t="s">
        <v>15</v>
      </c>
      <c r="R122" s="7">
        <f>G122*M122</f>
        <v>0</v>
      </c>
      <c r="S122" s="7" t="s">
        <v>43</v>
      </c>
    </row>
    <row r="123" spans="1:21" ht="18" customHeight="1" x14ac:dyDescent="0.2">
      <c r="A123" s="1" t="s">
        <v>9</v>
      </c>
      <c r="B123" s="75" t="s">
        <v>33</v>
      </c>
      <c r="C123" s="298" t="s">
        <v>1472</v>
      </c>
      <c r="D123" s="284" t="s">
        <v>306</v>
      </c>
      <c r="E123" s="285" t="s">
        <v>307</v>
      </c>
      <c r="F123" s="187"/>
      <c r="G123" s="31"/>
      <c r="H123" s="185">
        <v>1</v>
      </c>
      <c r="I123" s="286" t="s">
        <v>43</v>
      </c>
      <c r="J123" s="189" t="s">
        <v>52</v>
      </c>
      <c r="K123" s="287">
        <f t="shared" si="19"/>
        <v>570</v>
      </c>
      <c r="L123" s="288">
        <v>570</v>
      </c>
      <c r="M123" s="289"/>
      <c r="N123" s="290">
        <f t="shared" si="20"/>
        <v>0</v>
      </c>
      <c r="O123" s="32"/>
      <c r="Q123" s="7"/>
      <c r="S123" s="7" t="s">
        <v>43</v>
      </c>
    </row>
    <row r="124" spans="1:21" ht="18" customHeight="1" x14ac:dyDescent="0.2">
      <c r="A124" s="1" t="s">
        <v>9</v>
      </c>
      <c r="B124" s="75" t="s">
        <v>33</v>
      </c>
      <c r="C124" s="298" t="s">
        <v>1472</v>
      </c>
      <c r="D124" s="284" t="s">
        <v>308</v>
      </c>
      <c r="E124" s="285" t="s">
        <v>309</v>
      </c>
      <c r="F124" s="187">
        <v>1.85</v>
      </c>
      <c r="G124" s="31"/>
      <c r="H124" s="185">
        <v>1</v>
      </c>
      <c r="I124" s="286" t="s">
        <v>43</v>
      </c>
      <c r="J124" s="189" t="s">
        <v>52</v>
      </c>
      <c r="K124" s="287">
        <f t="shared" si="19"/>
        <v>330</v>
      </c>
      <c r="L124" s="288">
        <v>330</v>
      </c>
      <c r="M124" s="289"/>
      <c r="N124" s="290">
        <f t="shared" si="20"/>
        <v>0</v>
      </c>
      <c r="O124" s="32" t="s">
        <v>14</v>
      </c>
      <c r="P124" s="7">
        <f>F124*M124</f>
        <v>0</v>
      </c>
      <c r="Q124" s="7"/>
      <c r="S124" s="7" t="s">
        <v>43</v>
      </c>
    </row>
    <row r="125" spans="1:21" ht="18" customHeight="1" x14ac:dyDescent="0.2">
      <c r="A125" s="1" t="s">
        <v>9</v>
      </c>
      <c r="B125" s="75" t="s">
        <v>33</v>
      </c>
      <c r="C125" s="298" t="s">
        <v>1472</v>
      </c>
      <c r="D125" s="284" t="s">
        <v>310</v>
      </c>
      <c r="E125" s="285" t="s">
        <v>311</v>
      </c>
      <c r="F125" s="187">
        <v>1.85</v>
      </c>
      <c r="G125" s="31"/>
      <c r="H125" s="185">
        <v>1</v>
      </c>
      <c r="I125" s="286" t="s">
        <v>43</v>
      </c>
      <c r="J125" s="189" t="s">
        <v>52</v>
      </c>
      <c r="K125" s="287">
        <f t="shared" si="19"/>
        <v>395</v>
      </c>
      <c r="L125" s="288">
        <v>395</v>
      </c>
      <c r="M125" s="289"/>
      <c r="N125" s="290">
        <f t="shared" si="20"/>
        <v>0</v>
      </c>
      <c r="O125" s="32" t="s">
        <v>14</v>
      </c>
      <c r="P125" s="7">
        <f>F125*M125</f>
        <v>0</v>
      </c>
      <c r="Q125" s="7"/>
      <c r="S125" s="7" t="s">
        <v>43</v>
      </c>
    </row>
    <row r="126" spans="1:21" ht="18" customHeight="1" x14ac:dyDescent="0.2">
      <c r="A126" s="1" t="s">
        <v>9</v>
      </c>
      <c r="B126" s="75" t="s">
        <v>33</v>
      </c>
      <c r="C126" s="298" t="s">
        <v>1472</v>
      </c>
      <c r="D126" s="284" t="s">
        <v>312</v>
      </c>
      <c r="E126" s="285" t="s">
        <v>313</v>
      </c>
      <c r="F126" s="187"/>
      <c r="G126" s="31"/>
      <c r="H126" s="185">
        <v>12</v>
      </c>
      <c r="I126" s="286" t="s">
        <v>47</v>
      </c>
      <c r="J126" s="189" t="s">
        <v>52</v>
      </c>
      <c r="K126" s="287">
        <f t="shared" si="19"/>
        <v>82.916666666666671</v>
      </c>
      <c r="L126" s="288">
        <v>995</v>
      </c>
      <c r="M126" s="289"/>
      <c r="N126" s="290">
        <f t="shared" si="20"/>
        <v>0</v>
      </c>
      <c r="O126" s="32"/>
      <c r="Q126" s="7"/>
      <c r="U126" s="8" t="s">
        <v>16</v>
      </c>
    </row>
    <row r="127" spans="1:21" ht="18" customHeight="1" x14ac:dyDescent="0.2">
      <c r="A127" s="1" t="s">
        <v>9</v>
      </c>
      <c r="B127" s="75" t="s">
        <v>33</v>
      </c>
      <c r="C127" s="298" t="s">
        <v>1472</v>
      </c>
      <c r="D127" s="284" t="s">
        <v>314</v>
      </c>
      <c r="E127" s="285" t="s">
        <v>315</v>
      </c>
      <c r="F127" s="187"/>
      <c r="G127" s="31"/>
      <c r="H127" s="185">
        <v>12</v>
      </c>
      <c r="I127" s="286" t="s">
        <v>47</v>
      </c>
      <c r="J127" s="189" t="s">
        <v>52</v>
      </c>
      <c r="K127" s="287">
        <f t="shared" si="19"/>
        <v>82.916666666666671</v>
      </c>
      <c r="L127" s="288">
        <v>995</v>
      </c>
      <c r="M127" s="289"/>
      <c r="N127" s="290">
        <f t="shared" si="20"/>
        <v>0</v>
      </c>
      <c r="O127" s="32"/>
      <c r="Q127" s="7"/>
      <c r="U127" s="8" t="s">
        <v>16</v>
      </c>
    </row>
    <row r="128" spans="1:21" ht="18" customHeight="1" x14ac:dyDescent="0.2">
      <c r="A128" s="1" t="s">
        <v>9</v>
      </c>
      <c r="B128" s="75" t="s">
        <v>33</v>
      </c>
      <c r="C128" s="298" t="s">
        <v>1472</v>
      </c>
      <c r="D128" s="284" t="s">
        <v>316</v>
      </c>
      <c r="E128" s="285" t="s">
        <v>317</v>
      </c>
      <c r="F128" s="187">
        <v>3.6</v>
      </c>
      <c r="G128" s="31">
        <v>3.6</v>
      </c>
      <c r="H128" s="185">
        <v>1</v>
      </c>
      <c r="I128" s="286" t="s">
        <v>43</v>
      </c>
      <c r="J128" s="189" t="s">
        <v>52</v>
      </c>
      <c r="K128" s="287">
        <f t="shared" si="19"/>
        <v>625</v>
      </c>
      <c r="L128" s="288">
        <v>625</v>
      </c>
      <c r="M128" s="289"/>
      <c r="N128" s="290">
        <f t="shared" si="20"/>
        <v>0</v>
      </c>
      <c r="O128" s="33" t="s">
        <v>14</v>
      </c>
      <c r="P128" s="7">
        <f>F128*M128</f>
        <v>0</v>
      </c>
      <c r="Q128" s="34" t="s">
        <v>15</v>
      </c>
      <c r="R128" s="7">
        <f>G128*M128</f>
        <v>0</v>
      </c>
      <c r="S128" s="7" t="s">
        <v>43</v>
      </c>
    </row>
    <row r="129" spans="1:21" ht="18" customHeight="1" x14ac:dyDescent="0.2">
      <c r="A129" s="1" t="s">
        <v>9</v>
      </c>
      <c r="B129" s="75" t="s">
        <v>33</v>
      </c>
      <c r="C129" s="298" t="s">
        <v>1472</v>
      </c>
      <c r="D129" s="284" t="s">
        <v>318</v>
      </c>
      <c r="E129" s="285" t="s">
        <v>319</v>
      </c>
      <c r="F129" s="187"/>
      <c r="G129" s="31"/>
      <c r="H129" s="185">
        <v>1</v>
      </c>
      <c r="I129" s="286" t="s">
        <v>43</v>
      </c>
      <c r="J129" s="189"/>
      <c r="K129" s="287">
        <f t="shared" si="19"/>
        <v>110</v>
      </c>
      <c r="L129" s="288">
        <v>110</v>
      </c>
      <c r="M129" s="289"/>
      <c r="N129" s="290">
        <f t="shared" si="20"/>
        <v>0</v>
      </c>
      <c r="O129" s="32"/>
      <c r="Q129" s="7"/>
      <c r="S129" s="7" t="s">
        <v>43</v>
      </c>
    </row>
    <row r="130" spans="1:21" ht="18" customHeight="1" x14ac:dyDescent="0.2">
      <c r="A130" s="1" t="s">
        <v>9</v>
      </c>
      <c r="B130" s="75" t="s">
        <v>33</v>
      </c>
      <c r="C130" s="298" t="s">
        <v>1472</v>
      </c>
      <c r="D130" s="284" t="s">
        <v>320</v>
      </c>
      <c r="E130" s="285" t="s">
        <v>321</v>
      </c>
      <c r="F130" s="187">
        <v>0.15</v>
      </c>
      <c r="G130" s="31">
        <v>0.15</v>
      </c>
      <c r="H130" s="185">
        <v>1</v>
      </c>
      <c r="I130" s="286" t="s">
        <v>43</v>
      </c>
      <c r="J130" s="189" t="s">
        <v>305</v>
      </c>
      <c r="K130" s="287">
        <f t="shared" si="19"/>
        <v>350</v>
      </c>
      <c r="L130" s="288">
        <v>350</v>
      </c>
      <c r="M130" s="289"/>
      <c r="N130" s="290">
        <f t="shared" si="20"/>
        <v>0</v>
      </c>
      <c r="O130" s="33" t="s">
        <v>14</v>
      </c>
      <c r="P130" s="7">
        <f>F130*M130</f>
        <v>0</v>
      </c>
      <c r="Q130" s="34" t="s">
        <v>15</v>
      </c>
      <c r="R130" s="7">
        <f>G130*M130</f>
        <v>0</v>
      </c>
      <c r="S130" s="7" t="s">
        <v>43</v>
      </c>
    </row>
    <row r="131" spans="1:21" ht="18" customHeight="1" x14ac:dyDescent="0.2">
      <c r="A131" s="1" t="s">
        <v>9</v>
      </c>
      <c r="B131" s="75" t="s">
        <v>33</v>
      </c>
      <c r="C131" s="298" t="s">
        <v>1472</v>
      </c>
      <c r="D131" s="284" t="s">
        <v>322</v>
      </c>
      <c r="E131" s="285" t="s">
        <v>323</v>
      </c>
      <c r="F131" s="187"/>
      <c r="G131" s="31"/>
      <c r="H131" s="185">
        <v>12</v>
      </c>
      <c r="I131" s="286" t="s">
        <v>47</v>
      </c>
      <c r="J131" s="190" t="s">
        <v>52</v>
      </c>
      <c r="K131" s="287">
        <f t="shared" si="19"/>
        <v>96.25</v>
      </c>
      <c r="L131" s="288">
        <v>1155</v>
      </c>
      <c r="M131" s="289"/>
      <c r="N131" s="290">
        <f t="shared" si="20"/>
        <v>0</v>
      </c>
      <c r="O131" s="32"/>
      <c r="Q131" s="7"/>
      <c r="U131" s="8" t="s">
        <v>16</v>
      </c>
    </row>
    <row r="132" spans="1:21" ht="9.9499999999999993" customHeight="1" x14ac:dyDescent="0.2">
      <c r="A132" s="27" t="s">
        <v>9</v>
      </c>
      <c r="B132" s="76" t="s">
        <v>33</v>
      </c>
      <c r="C132" s="160" t="s">
        <v>324</v>
      </c>
      <c r="D132" s="228"/>
      <c r="E132" s="229"/>
      <c r="F132" s="299"/>
      <c r="G132" s="299"/>
      <c r="H132" s="299"/>
      <c r="I132" s="230"/>
      <c r="J132" s="161"/>
      <c r="K132" s="231"/>
      <c r="L132" s="229"/>
      <c r="M132" s="29"/>
      <c r="N132" s="29"/>
      <c r="O132" s="7"/>
      <c r="Q132" s="7"/>
    </row>
    <row r="133" spans="1:21" ht="18" customHeight="1" x14ac:dyDescent="0.2">
      <c r="A133" s="1" t="s">
        <v>9</v>
      </c>
      <c r="B133" s="75" t="s">
        <v>33</v>
      </c>
      <c r="C133" s="162" t="s">
        <v>324</v>
      </c>
      <c r="D133" s="284" t="s">
        <v>325</v>
      </c>
      <c r="E133" s="285" t="s">
        <v>326</v>
      </c>
      <c r="F133" s="187">
        <v>0.5</v>
      </c>
      <c r="G133" s="31"/>
      <c r="H133" s="185">
        <v>1</v>
      </c>
      <c r="I133" s="286" t="s">
        <v>43</v>
      </c>
      <c r="J133" s="188" t="s">
        <v>327</v>
      </c>
      <c r="K133" s="287">
        <f t="shared" ref="K133:K144" si="21">L133/H133</f>
        <v>95</v>
      </c>
      <c r="L133" s="288">
        <v>95</v>
      </c>
      <c r="M133" s="289"/>
      <c r="N133" s="290">
        <f t="shared" ref="N133:N144" si="22">M133*L133</f>
        <v>0</v>
      </c>
      <c r="O133" s="32" t="s">
        <v>14</v>
      </c>
      <c r="P133" s="7">
        <f>F133*M133</f>
        <v>0</v>
      </c>
      <c r="Q133" s="7"/>
      <c r="S133" s="7" t="s">
        <v>43</v>
      </c>
    </row>
    <row r="134" spans="1:21" ht="18" customHeight="1" x14ac:dyDescent="0.2">
      <c r="A134" s="1" t="s">
        <v>9</v>
      </c>
      <c r="B134" s="75" t="s">
        <v>33</v>
      </c>
      <c r="C134" s="162" t="s">
        <v>324</v>
      </c>
      <c r="D134" s="284" t="s">
        <v>328</v>
      </c>
      <c r="E134" s="285" t="s">
        <v>329</v>
      </c>
      <c r="F134" s="187">
        <v>0.5</v>
      </c>
      <c r="G134" s="31"/>
      <c r="H134" s="185">
        <v>1</v>
      </c>
      <c r="I134" s="286" t="s">
        <v>43</v>
      </c>
      <c r="J134" s="189" t="s">
        <v>327</v>
      </c>
      <c r="K134" s="287">
        <f t="shared" si="21"/>
        <v>95</v>
      </c>
      <c r="L134" s="288">
        <v>95</v>
      </c>
      <c r="M134" s="289"/>
      <c r="N134" s="290">
        <f t="shared" si="22"/>
        <v>0</v>
      </c>
      <c r="O134" s="32" t="s">
        <v>14</v>
      </c>
      <c r="P134" s="7">
        <f>F134*M134</f>
        <v>0</v>
      </c>
      <c r="Q134" s="7"/>
      <c r="S134" s="7" t="s">
        <v>43</v>
      </c>
    </row>
    <row r="135" spans="1:21" ht="18" customHeight="1" x14ac:dyDescent="0.2">
      <c r="A135" s="1" t="s">
        <v>9</v>
      </c>
      <c r="B135" s="75" t="s">
        <v>33</v>
      </c>
      <c r="C135" s="162" t="s">
        <v>324</v>
      </c>
      <c r="D135" s="284" t="s">
        <v>330</v>
      </c>
      <c r="E135" s="285" t="s">
        <v>331</v>
      </c>
      <c r="F135" s="187"/>
      <c r="G135" s="31"/>
      <c r="H135" s="185">
        <v>30</v>
      </c>
      <c r="I135" s="286" t="s">
        <v>332</v>
      </c>
      <c r="J135" s="189" t="s">
        <v>333</v>
      </c>
      <c r="K135" s="287">
        <f t="shared" si="21"/>
        <v>78.833333333333329</v>
      </c>
      <c r="L135" s="288">
        <v>2365</v>
      </c>
      <c r="M135" s="289"/>
      <c r="N135" s="290">
        <f t="shared" si="22"/>
        <v>0</v>
      </c>
      <c r="O135" s="32"/>
      <c r="Q135" s="7"/>
      <c r="U135" s="8" t="s">
        <v>16</v>
      </c>
    </row>
    <row r="136" spans="1:21" ht="18" customHeight="1" x14ac:dyDescent="0.2">
      <c r="A136" s="1" t="s">
        <v>9</v>
      </c>
      <c r="B136" s="75" t="s">
        <v>33</v>
      </c>
      <c r="C136" s="162" t="s">
        <v>324</v>
      </c>
      <c r="D136" s="284" t="s">
        <v>334</v>
      </c>
      <c r="E136" s="285" t="s">
        <v>335</v>
      </c>
      <c r="F136" s="187">
        <v>1</v>
      </c>
      <c r="G136" s="31">
        <v>1</v>
      </c>
      <c r="H136" s="185">
        <v>1</v>
      </c>
      <c r="I136" s="286" t="s">
        <v>43</v>
      </c>
      <c r="J136" s="189" t="s">
        <v>333</v>
      </c>
      <c r="K136" s="287">
        <f t="shared" si="21"/>
        <v>445</v>
      </c>
      <c r="L136" s="288">
        <v>445</v>
      </c>
      <c r="M136" s="289"/>
      <c r="N136" s="290">
        <f t="shared" si="22"/>
        <v>0</v>
      </c>
      <c r="O136" s="33" t="s">
        <v>14</v>
      </c>
      <c r="P136" s="7">
        <f>F136*M136</f>
        <v>0</v>
      </c>
      <c r="Q136" s="34" t="s">
        <v>15</v>
      </c>
      <c r="R136" s="7">
        <f>G136*M136</f>
        <v>0</v>
      </c>
      <c r="S136" s="7" t="s">
        <v>43</v>
      </c>
    </row>
    <row r="137" spans="1:21" ht="18" customHeight="1" x14ac:dyDescent="0.2">
      <c r="A137" s="1" t="s">
        <v>9</v>
      </c>
      <c r="B137" s="75" t="s">
        <v>33</v>
      </c>
      <c r="C137" s="162" t="s">
        <v>324</v>
      </c>
      <c r="D137" s="284" t="s">
        <v>336</v>
      </c>
      <c r="E137" s="285" t="s">
        <v>337</v>
      </c>
      <c r="F137" s="187"/>
      <c r="G137" s="31"/>
      <c r="H137" s="185">
        <v>10</v>
      </c>
      <c r="I137" s="286" t="s">
        <v>66</v>
      </c>
      <c r="J137" s="189" t="s">
        <v>338</v>
      </c>
      <c r="K137" s="287">
        <f t="shared" si="21"/>
        <v>61.5</v>
      </c>
      <c r="L137" s="288">
        <v>615</v>
      </c>
      <c r="M137" s="289"/>
      <c r="N137" s="290">
        <f t="shared" si="22"/>
        <v>0</v>
      </c>
      <c r="O137" s="32"/>
      <c r="Q137" s="7"/>
      <c r="U137" s="8" t="s">
        <v>16</v>
      </c>
    </row>
    <row r="138" spans="1:21" ht="18" customHeight="1" x14ac:dyDescent="0.2">
      <c r="A138" s="1" t="s">
        <v>9</v>
      </c>
      <c r="B138" s="75" t="s">
        <v>33</v>
      </c>
      <c r="C138" s="162" t="s">
        <v>324</v>
      </c>
      <c r="D138" s="284" t="s">
        <v>339</v>
      </c>
      <c r="E138" s="285" t="s">
        <v>340</v>
      </c>
      <c r="F138" s="187"/>
      <c r="G138" s="31"/>
      <c r="H138" s="185">
        <v>10</v>
      </c>
      <c r="I138" s="286" t="s">
        <v>66</v>
      </c>
      <c r="J138" s="189" t="s">
        <v>338</v>
      </c>
      <c r="K138" s="287">
        <f t="shared" si="21"/>
        <v>61.5</v>
      </c>
      <c r="L138" s="288">
        <v>615</v>
      </c>
      <c r="M138" s="289"/>
      <c r="N138" s="290">
        <f t="shared" si="22"/>
        <v>0</v>
      </c>
      <c r="O138" s="32"/>
      <c r="Q138" s="7"/>
      <c r="U138" s="8" t="s">
        <v>16</v>
      </c>
    </row>
    <row r="139" spans="1:21" ht="18" customHeight="1" x14ac:dyDescent="0.2">
      <c r="A139" s="1" t="s">
        <v>9</v>
      </c>
      <c r="B139" s="75" t="s">
        <v>33</v>
      </c>
      <c r="C139" s="162" t="s">
        <v>324</v>
      </c>
      <c r="D139" s="284" t="s">
        <v>341</v>
      </c>
      <c r="E139" s="285" t="s">
        <v>342</v>
      </c>
      <c r="F139" s="187">
        <f>0.05*100</f>
        <v>5</v>
      </c>
      <c r="G139" s="31"/>
      <c r="H139" s="185">
        <v>100</v>
      </c>
      <c r="I139" s="286" t="s">
        <v>343</v>
      </c>
      <c r="J139" s="189" t="s">
        <v>344</v>
      </c>
      <c r="K139" s="287">
        <f t="shared" si="21"/>
        <v>24.05</v>
      </c>
      <c r="L139" s="288">
        <v>2405</v>
      </c>
      <c r="M139" s="289"/>
      <c r="N139" s="290">
        <f t="shared" si="22"/>
        <v>0</v>
      </c>
      <c r="O139" s="32" t="s">
        <v>14</v>
      </c>
      <c r="P139" s="7">
        <f>F139*M139</f>
        <v>0</v>
      </c>
      <c r="Q139" s="7"/>
      <c r="U139" s="8" t="s">
        <v>16</v>
      </c>
    </row>
    <row r="140" spans="1:21" ht="18" customHeight="1" x14ac:dyDescent="0.2">
      <c r="A140" s="1" t="s">
        <v>9</v>
      </c>
      <c r="B140" s="75" t="s">
        <v>33</v>
      </c>
      <c r="C140" s="162" t="s">
        <v>324</v>
      </c>
      <c r="D140" s="284" t="s">
        <v>345</v>
      </c>
      <c r="E140" s="285" t="s">
        <v>346</v>
      </c>
      <c r="F140" s="187">
        <v>0.4</v>
      </c>
      <c r="G140" s="31"/>
      <c r="H140" s="185">
        <v>20</v>
      </c>
      <c r="I140" s="286" t="s">
        <v>36</v>
      </c>
      <c r="J140" s="189" t="s">
        <v>347</v>
      </c>
      <c r="K140" s="287">
        <f t="shared" si="21"/>
        <v>91.75</v>
      </c>
      <c r="L140" s="288">
        <v>1835</v>
      </c>
      <c r="M140" s="289"/>
      <c r="N140" s="290">
        <f t="shared" si="22"/>
        <v>0</v>
      </c>
      <c r="O140" s="32" t="s">
        <v>14</v>
      </c>
      <c r="P140" s="7">
        <f>F140*M140</f>
        <v>0</v>
      </c>
      <c r="Q140" s="7"/>
      <c r="U140" s="8" t="s">
        <v>16</v>
      </c>
    </row>
    <row r="141" spans="1:21" ht="18" customHeight="1" x14ac:dyDescent="0.2">
      <c r="A141" s="1" t="s">
        <v>9</v>
      </c>
      <c r="B141" s="75" t="s">
        <v>33</v>
      </c>
      <c r="C141" s="162" t="s">
        <v>324</v>
      </c>
      <c r="D141" s="284" t="s">
        <v>348</v>
      </c>
      <c r="E141" s="285" t="s">
        <v>349</v>
      </c>
      <c r="F141" s="187"/>
      <c r="G141" s="31"/>
      <c r="H141" s="185">
        <v>12</v>
      </c>
      <c r="I141" s="286" t="s">
        <v>47</v>
      </c>
      <c r="J141" s="189" t="s">
        <v>350</v>
      </c>
      <c r="K141" s="287">
        <f t="shared" si="21"/>
        <v>79.583333333333329</v>
      </c>
      <c r="L141" s="288">
        <v>955</v>
      </c>
      <c r="M141" s="289"/>
      <c r="N141" s="290">
        <f t="shared" si="22"/>
        <v>0</v>
      </c>
      <c r="O141" s="32"/>
      <c r="Q141" s="7"/>
      <c r="U141" s="8" t="s">
        <v>16</v>
      </c>
    </row>
    <row r="142" spans="1:21" ht="18" customHeight="1" x14ac:dyDescent="0.2">
      <c r="A142" s="1" t="s">
        <v>9</v>
      </c>
      <c r="B142" s="75" t="s">
        <v>33</v>
      </c>
      <c r="C142" s="162" t="s">
        <v>324</v>
      </c>
      <c r="D142" s="284" t="s">
        <v>351</v>
      </c>
      <c r="E142" s="285" t="s">
        <v>352</v>
      </c>
      <c r="F142" s="187">
        <v>5</v>
      </c>
      <c r="G142" s="31"/>
      <c r="H142" s="185">
        <v>1</v>
      </c>
      <c r="I142" s="286" t="s">
        <v>43</v>
      </c>
      <c r="J142" s="189" t="s">
        <v>353</v>
      </c>
      <c r="K142" s="287">
        <f t="shared" si="21"/>
        <v>1060</v>
      </c>
      <c r="L142" s="288">
        <v>1060</v>
      </c>
      <c r="M142" s="289"/>
      <c r="N142" s="290">
        <f t="shared" si="22"/>
        <v>0</v>
      </c>
      <c r="O142" s="32" t="s">
        <v>14</v>
      </c>
      <c r="P142" s="7">
        <f>F142*M142</f>
        <v>0</v>
      </c>
      <c r="Q142" s="7"/>
      <c r="S142" s="7" t="s">
        <v>43</v>
      </c>
    </row>
    <row r="143" spans="1:21" ht="18" customHeight="1" x14ac:dyDescent="0.2">
      <c r="A143" s="1" t="s">
        <v>9</v>
      </c>
      <c r="B143" s="75" t="s">
        <v>33</v>
      </c>
      <c r="C143" s="162" t="s">
        <v>324</v>
      </c>
      <c r="D143" s="284" t="s">
        <v>354</v>
      </c>
      <c r="E143" s="285" t="s">
        <v>355</v>
      </c>
      <c r="F143" s="187"/>
      <c r="G143" s="31"/>
      <c r="H143" s="185">
        <v>1</v>
      </c>
      <c r="I143" s="286" t="s">
        <v>43</v>
      </c>
      <c r="J143" s="189"/>
      <c r="K143" s="287">
        <f t="shared" si="21"/>
        <v>70</v>
      </c>
      <c r="L143" s="288">
        <v>70</v>
      </c>
      <c r="M143" s="289"/>
      <c r="N143" s="290">
        <f t="shared" si="22"/>
        <v>0</v>
      </c>
      <c r="O143" s="32"/>
      <c r="Q143" s="7"/>
      <c r="S143" s="7" t="s">
        <v>43</v>
      </c>
    </row>
    <row r="144" spans="1:21" ht="18" customHeight="1" x14ac:dyDescent="0.2">
      <c r="A144" s="1" t="s">
        <v>9</v>
      </c>
      <c r="B144" s="75" t="s">
        <v>33</v>
      </c>
      <c r="C144" s="162" t="s">
        <v>324</v>
      </c>
      <c r="D144" s="284" t="s">
        <v>356</v>
      </c>
      <c r="E144" s="285" t="s">
        <v>357</v>
      </c>
      <c r="F144" s="187">
        <v>5</v>
      </c>
      <c r="G144" s="31"/>
      <c r="H144" s="185">
        <v>1</v>
      </c>
      <c r="I144" s="286" t="s">
        <v>43</v>
      </c>
      <c r="J144" s="190" t="s">
        <v>358</v>
      </c>
      <c r="K144" s="287">
        <f t="shared" si="21"/>
        <v>805</v>
      </c>
      <c r="L144" s="288">
        <v>805</v>
      </c>
      <c r="M144" s="289"/>
      <c r="N144" s="290">
        <f t="shared" si="22"/>
        <v>0</v>
      </c>
      <c r="O144" s="32" t="s">
        <v>14</v>
      </c>
      <c r="P144" s="7">
        <f>F144*M144</f>
        <v>0</v>
      </c>
      <c r="Q144" s="7"/>
      <c r="S144" s="7" t="s">
        <v>43</v>
      </c>
    </row>
    <row r="145" spans="1:21" ht="9.9499999999999993" customHeight="1" x14ac:dyDescent="0.2">
      <c r="A145" s="27" t="s">
        <v>9</v>
      </c>
      <c r="B145" s="76" t="s">
        <v>33</v>
      </c>
      <c r="C145" s="300" t="s">
        <v>359</v>
      </c>
      <c r="D145" s="301"/>
      <c r="E145" s="302"/>
      <c r="F145" s="303"/>
      <c r="G145" s="303"/>
      <c r="H145" s="303"/>
      <c r="I145" s="304"/>
      <c r="J145" s="305"/>
      <c r="K145" s="306"/>
      <c r="L145" s="302"/>
      <c r="M145" s="29"/>
      <c r="N145" s="29"/>
      <c r="O145" s="7"/>
      <c r="Q145" s="7"/>
    </row>
    <row r="146" spans="1:21" ht="18" customHeight="1" x14ac:dyDescent="0.2">
      <c r="A146" s="1" t="s">
        <v>9</v>
      </c>
      <c r="B146" s="75" t="s">
        <v>33</v>
      </c>
      <c r="C146" s="307" t="s">
        <v>359</v>
      </c>
      <c r="D146" s="284" t="s">
        <v>360</v>
      </c>
      <c r="E146" s="285" t="s">
        <v>361</v>
      </c>
      <c r="F146" s="187">
        <f t="shared" ref="F146:F151" si="23">0.036*48</f>
        <v>1.7279999999999998</v>
      </c>
      <c r="G146" s="31"/>
      <c r="H146" s="185">
        <v>48</v>
      </c>
      <c r="I146" s="286" t="s">
        <v>362</v>
      </c>
      <c r="J146" s="188" t="s">
        <v>363</v>
      </c>
      <c r="K146" s="287">
        <f t="shared" ref="K146:K151" si="24">L146/H146</f>
        <v>22.5</v>
      </c>
      <c r="L146" s="288">
        <v>1080</v>
      </c>
      <c r="M146" s="289"/>
      <c r="N146" s="290">
        <f t="shared" ref="N146:N151" si="25">M146*L146</f>
        <v>0</v>
      </c>
      <c r="O146" s="32" t="s">
        <v>14</v>
      </c>
      <c r="P146" s="7">
        <f>F146*M146</f>
        <v>0</v>
      </c>
      <c r="Q146" s="7"/>
      <c r="U146" s="8" t="s">
        <v>16</v>
      </c>
    </row>
    <row r="147" spans="1:21" ht="18" customHeight="1" x14ac:dyDescent="0.2">
      <c r="A147" s="1" t="s">
        <v>9</v>
      </c>
      <c r="B147" s="75" t="s">
        <v>33</v>
      </c>
      <c r="C147" s="307" t="s">
        <v>359</v>
      </c>
      <c r="D147" s="284" t="s">
        <v>364</v>
      </c>
      <c r="E147" s="285" t="s">
        <v>365</v>
      </c>
      <c r="F147" s="187">
        <f t="shared" si="23"/>
        <v>1.7279999999999998</v>
      </c>
      <c r="G147" s="31"/>
      <c r="H147" s="185">
        <v>48</v>
      </c>
      <c r="I147" s="286" t="s">
        <v>362</v>
      </c>
      <c r="J147" s="189" t="s">
        <v>363</v>
      </c>
      <c r="K147" s="287">
        <f t="shared" si="24"/>
        <v>19.791666666666668</v>
      </c>
      <c r="L147" s="288">
        <v>950</v>
      </c>
      <c r="M147" s="289"/>
      <c r="N147" s="290">
        <f t="shared" si="25"/>
        <v>0</v>
      </c>
      <c r="O147" s="32" t="s">
        <v>14</v>
      </c>
      <c r="P147" s="7">
        <f>F147*M147</f>
        <v>0</v>
      </c>
      <c r="Q147" s="7"/>
      <c r="U147" s="8" t="s">
        <v>16</v>
      </c>
    </row>
    <row r="148" spans="1:21" ht="18" customHeight="1" x14ac:dyDescent="0.2">
      <c r="A148" s="1" t="s">
        <v>9</v>
      </c>
      <c r="B148" s="75" t="s">
        <v>33</v>
      </c>
      <c r="C148" s="307" t="s">
        <v>359</v>
      </c>
      <c r="D148" s="284" t="s">
        <v>366</v>
      </c>
      <c r="E148" s="285" t="s">
        <v>367</v>
      </c>
      <c r="F148" s="187">
        <f t="shared" si="23"/>
        <v>1.7279999999999998</v>
      </c>
      <c r="G148" s="31"/>
      <c r="H148" s="185">
        <v>48</v>
      </c>
      <c r="I148" s="286" t="s">
        <v>362</v>
      </c>
      <c r="J148" s="189" t="s">
        <v>363</v>
      </c>
      <c r="K148" s="287">
        <f t="shared" si="24"/>
        <v>22.5</v>
      </c>
      <c r="L148" s="288">
        <v>1080</v>
      </c>
      <c r="M148" s="289"/>
      <c r="N148" s="290">
        <f t="shared" si="25"/>
        <v>0</v>
      </c>
      <c r="O148" s="32" t="s">
        <v>14</v>
      </c>
      <c r="P148" s="7">
        <f>F148*M148</f>
        <v>0</v>
      </c>
      <c r="Q148" s="7"/>
      <c r="U148" s="8" t="s">
        <v>16</v>
      </c>
    </row>
    <row r="149" spans="1:21" ht="18" customHeight="1" x14ac:dyDescent="0.2">
      <c r="A149" s="1" t="s">
        <v>9</v>
      </c>
      <c r="B149" s="75" t="s">
        <v>33</v>
      </c>
      <c r="C149" s="307" t="s">
        <v>359</v>
      </c>
      <c r="D149" s="284" t="s">
        <v>368</v>
      </c>
      <c r="E149" s="285" t="s">
        <v>369</v>
      </c>
      <c r="F149" s="187">
        <f t="shared" si="23"/>
        <v>1.7279999999999998</v>
      </c>
      <c r="G149" s="31"/>
      <c r="H149" s="185">
        <v>48</v>
      </c>
      <c r="I149" s="286" t="s">
        <v>362</v>
      </c>
      <c r="J149" s="189" t="s">
        <v>363</v>
      </c>
      <c r="K149" s="287">
        <f t="shared" si="24"/>
        <v>19.791666666666668</v>
      </c>
      <c r="L149" s="288">
        <v>950</v>
      </c>
      <c r="M149" s="289"/>
      <c r="N149" s="290">
        <f t="shared" si="25"/>
        <v>0</v>
      </c>
      <c r="O149" s="32" t="s">
        <v>14</v>
      </c>
      <c r="P149" s="7">
        <f>F149*M149</f>
        <v>0</v>
      </c>
      <c r="Q149" s="7"/>
      <c r="U149" s="8" t="s">
        <v>16</v>
      </c>
    </row>
    <row r="150" spans="1:21" ht="18" customHeight="1" x14ac:dyDescent="0.2">
      <c r="A150" s="1" t="s">
        <v>9</v>
      </c>
      <c r="B150" s="75" t="s">
        <v>33</v>
      </c>
      <c r="C150" s="307" t="s">
        <v>359</v>
      </c>
      <c r="D150" s="284" t="s">
        <v>370</v>
      </c>
      <c r="E150" s="285" t="s">
        <v>371</v>
      </c>
      <c r="F150" s="187">
        <f t="shared" si="23"/>
        <v>1.7279999999999998</v>
      </c>
      <c r="G150" s="31"/>
      <c r="H150" s="185">
        <v>48</v>
      </c>
      <c r="I150" s="286" t="s">
        <v>362</v>
      </c>
      <c r="J150" s="189" t="s">
        <v>363</v>
      </c>
      <c r="K150" s="287">
        <f t="shared" si="24"/>
        <v>22.5</v>
      </c>
      <c r="L150" s="288">
        <v>1080</v>
      </c>
      <c r="M150" s="289"/>
      <c r="N150" s="290">
        <f t="shared" si="25"/>
        <v>0</v>
      </c>
      <c r="O150" s="32" t="s">
        <v>14</v>
      </c>
      <c r="P150" s="7">
        <f>F150*M150</f>
        <v>0</v>
      </c>
      <c r="Q150" s="7"/>
      <c r="U150" s="8" t="s">
        <v>16</v>
      </c>
    </row>
    <row r="151" spans="1:21" ht="18" customHeight="1" x14ac:dyDescent="0.2">
      <c r="A151" s="1" t="s">
        <v>9</v>
      </c>
      <c r="B151" s="75" t="s">
        <v>33</v>
      </c>
      <c r="C151" s="307" t="s">
        <v>359</v>
      </c>
      <c r="D151" s="284" t="s">
        <v>372</v>
      </c>
      <c r="E151" s="285" t="s">
        <v>373</v>
      </c>
      <c r="F151" s="187">
        <f t="shared" si="23"/>
        <v>1.7279999999999998</v>
      </c>
      <c r="G151" s="31"/>
      <c r="H151" s="185">
        <v>48</v>
      </c>
      <c r="I151" s="286" t="s">
        <v>362</v>
      </c>
      <c r="J151" s="190" t="s">
        <v>363</v>
      </c>
      <c r="K151" s="287">
        <f t="shared" si="24"/>
        <v>22.5</v>
      </c>
      <c r="L151" s="288">
        <v>1080</v>
      </c>
      <c r="M151" s="289"/>
      <c r="N151" s="290">
        <f t="shared" si="25"/>
        <v>0</v>
      </c>
      <c r="O151" s="32" t="s">
        <v>14</v>
      </c>
      <c r="P151" s="7">
        <f>F151*M151</f>
        <v>0</v>
      </c>
      <c r="Q151" s="7"/>
      <c r="U151" s="8" t="s">
        <v>16</v>
      </c>
    </row>
    <row r="152" spans="1:21" ht="9.9499999999999993" customHeight="1" x14ac:dyDescent="0.2">
      <c r="A152" s="27" t="s">
        <v>9</v>
      </c>
      <c r="B152" s="76" t="s">
        <v>33</v>
      </c>
      <c r="C152" s="308" t="s">
        <v>1479</v>
      </c>
      <c r="D152" s="309"/>
      <c r="E152" s="310"/>
      <c r="F152" s="311"/>
      <c r="G152" s="311"/>
      <c r="H152" s="311"/>
      <c r="I152" s="312"/>
      <c r="J152" s="313"/>
      <c r="K152" s="314"/>
      <c r="L152" s="310"/>
      <c r="M152" s="29"/>
      <c r="N152" s="29"/>
      <c r="O152" s="7"/>
      <c r="Q152" s="7"/>
    </row>
    <row r="153" spans="1:21" ht="18" customHeight="1" x14ac:dyDescent="0.2">
      <c r="A153" s="1" t="s">
        <v>9</v>
      </c>
      <c r="B153" s="75" t="s">
        <v>33</v>
      </c>
      <c r="C153" s="315" t="s">
        <v>1479</v>
      </c>
      <c r="D153" s="284" t="s">
        <v>374</v>
      </c>
      <c r="E153" s="285" t="s">
        <v>375</v>
      </c>
      <c r="F153" s="187">
        <v>1</v>
      </c>
      <c r="G153" s="31"/>
      <c r="H153" s="185">
        <v>1</v>
      </c>
      <c r="I153" s="286" t="s">
        <v>43</v>
      </c>
      <c r="J153" s="188"/>
      <c r="K153" s="287">
        <f t="shared" ref="K153:K188" si="26">L153/H153</f>
        <v>90</v>
      </c>
      <c r="L153" s="288">
        <v>90</v>
      </c>
      <c r="M153" s="289"/>
      <c r="N153" s="290">
        <f t="shared" ref="N153:N188" si="27">M153*L153</f>
        <v>0</v>
      </c>
      <c r="O153" s="32" t="s">
        <v>14</v>
      </c>
      <c r="P153" s="7">
        <f>F153*M153</f>
        <v>0</v>
      </c>
      <c r="Q153" s="7"/>
      <c r="S153" s="7" t="s">
        <v>43</v>
      </c>
    </row>
    <row r="154" spans="1:21" ht="18" customHeight="1" x14ac:dyDescent="0.2">
      <c r="A154" s="1" t="s">
        <v>9</v>
      </c>
      <c r="B154" s="75" t="s">
        <v>33</v>
      </c>
      <c r="C154" s="315" t="s">
        <v>1479</v>
      </c>
      <c r="D154" s="284" t="s">
        <v>376</v>
      </c>
      <c r="E154" s="285" t="s">
        <v>377</v>
      </c>
      <c r="F154" s="187"/>
      <c r="G154" s="31"/>
      <c r="H154" s="185">
        <v>4</v>
      </c>
      <c r="I154" s="286" t="s">
        <v>70</v>
      </c>
      <c r="J154" s="189" t="s">
        <v>338</v>
      </c>
      <c r="K154" s="287">
        <f t="shared" si="26"/>
        <v>283.33249999999998</v>
      </c>
      <c r="L154" s="288">
        <v>1133.33</v>
      </c>
      <c r="M154" s="289"/>
      <c r="N154" s="290">
        <f t="shared" si="27"/>
        <v>0</v>
      </c>
      <c r="O154" s="32"/>
      <c r="Q154" s="7"/>
      <c r="U154" s="8" t="s">
        <v>16</v>
      </c>
    </row>
    <row r="155" spans="1:21" ht="18" customHeight="1" x14ac:dyDescent="0.2">
      <c r="A155" s="1" t="s">
        <v>9</v>
      </c>
      <c r="B155" s="75" t="s">
        <v>33</v>
      </c>
      <c r="C155" s="315" t="s">
        <v>1479</v>
      </c>
      <c r="D155" s="284" t="s">
        <v>378</v>
      </c>
      <c r="E155" s="285" t="s">
        <v>379</v>
      </c>
      <c r="F155" s="187">
        <v>10</v>
      </c>
      <c r="G155" s="31"/>
      <c r="H155" s="185">
        <v>20</v>
      </c>
      <c r="I155" s="286" t="s">
        <v>36</v>
      </c>
      <c r="J155" s="189" t="s">
        <v>380</v>
      </c>
      <c r="K155" s="287">
        <f t="shared" si="26"/>
        <v>88.75</v>
      </c>
      <c r="L155" s="288">
        <v>1775</v>
      </c>
      <c r="M155" s="289"/>
      <c r="N155" s="290">
        <f t="shared" si="27"/>
        <v>0</v>
      </c>
      <c r="O155" s="32" t="s">
        <v>14</v>
      </c>
      <c r="P155" s="7">
        <f>F155*M155</f>
        <v>0</v>
      </c>
      <c r="Q155" s="7"/>
      <c r="U155" s="8" t="s">
        <v>16</v>
      </c>
    </row>
    <row r="156" spans="1:21" ht="18" customHeight="1" x14ac:dyDescent="0.2">
      <c r="A156" s="1" t="s">
        <v>9</v>
      </c>
      <c r="B156" s="75" t="s">
        <v>33</v>
      </c>
      <c r="C156" s="315" t="s">
        <v>1479</v>
      </c>
      <c r="D156" s="284" t="s">
        <v>381</v>
      </c>
      <c r="E156" s="285" t="s">
        <v>382</v>
      </c>
      <c r="F156" s="187">
        <v>20</v>
      </c>
      <c r="G156" s="31"/>
      <c r="H156" s="185">
        <v>20</v>
      </c>
      <c r="I156" s="286" t="s">
        <v>36</v>
      </c>
      <c r="J156" s="189"/>
      <c r="K156" s="287">
        <f t="shared" si="26"/>
        <v>24</v>
      </c>
      <c r="L156" s="288">
        <v>480</v>
      </c>
      <c r="M156" s="289"/>
      <c r="N156" s="290">
        <f t="shared" si="27"/>
        <v>0</v>
      </c>
      <c r="O156" s="32" t="s">
        <v>14</v>
      </c>
      <c r="P156" s="7">
        <f>F156*M156</f>
        <v>0</v>
      </c>
      <c r="Q156" s="7"/>
      <c r="U156" s="8" t="s">
        <v>16</v>
      </c>
    </row>
    <row r="157" spans="1:21" ht="18" customHeight="1" x14ac:dyDescent="0.2">
      <c r="A157" s="1" t="s">
        <v>9</v>
      </c>
      <c r="B157" s="75" t="s">
        <v>33</v>
      </c>
      <c r="C157" s="315" t="s">
        <v>1479</v>
      </c>
      <c r="D157" s="284" t="s">
        <v>383</v>
      </c>
      <c r="E157" s="285" t="s">
        <v>384</v>
      </c>
      <c r="F157" s="187">
        <v>20</v>
      </c>
      <c r="G157" s="31"/>
      <c r="H157" s="185">
        <v>20</v>
      </c>
      <c r="I157" s="286" t="s">
        <v>36</v>
      </c>
      <c r="J157" s="189" t="s">
        <v>385</v>
      </c>
      <c r="K157" s="287">
        <f t="shared" si="26"/>
        <v>15.25</v>
      </c>
      <c r="L157" s="288">
        <v>305</v>
      </c>
      <c r="M157" s="289"/>
      <c r="N157" s="290">
        <f t="shared" si="27"/>
        <v>0</v>
      </c>
      <c r="O157" s="32" t="s">
        <v>14</v>
      </c>
      <c r="P157" s="7">
        <f>F157*M157</f>
        <v>0</v>
      </c>
      <c r="Q157" s="7"/>
      <c r="U157" s="8" t="s">
        <v>16</v>
      </c>
    </row>
    <row r="158" spans="1:21" ht="18" customHeight="1" x14ac:dyDescent="0.2">
      <c r="A158" s="1" t="s">
        <v>9</v>
      </c>
      <c r="B158" s="75" t="s">
        <v>33</v>
      </c>
      <c r="C158" s="315" t="s">
        <v>1479</v>
      </c>
      <c r="D158" s="284" t="s">
        <v>386</v>
      </c>
      <c r="E158" s="285" t="s">
        <v>387</v>
      </c>
      <c r="F158" s="187">
        <v>1</v>
      </c>
      <c r="G158" s="31"/>
      <c r="H158" s="185">
        <v>1</v>
      </c>
      <c r="I158" s="286" t="s">
        <v>43</v>
      </c>
      <c r="J158" s="189" t="s">
        <v>388</v>
      </c>
      <c r="K158" s="287">
        <f t="shared" si="26"/>
        <v>215</v>
      </c>
      <c r="L158" s="288">
        <v>215</v>
      </c>
      <c r="M158" s="289"/>
      <c r="N158" s="290">
        <f t="shared" si="27"/>
        <v>0</v>
      </c>
      <c r="O158" s="32" t="s">
        <v>14</v>
      </c>
      <c r="P158" s="7">
        <f>F158*M158</f>
        <v>0</v>
      </c>
      <c r="Q158" s="7"/>
      <c r="S158" s="7" t="s">
        <v>43</v>
      </c>
    </row>
    <row r="159" spans="1:21" ht="18" customHeight="1" x14ac:dyDescent="0.2">
      <c r="A159" s="1" t="s">
        <v>9</v>
      </c>
      <c r="B159" s="75" t="s">
        <v>33</v>
      </c>
      <c r="C159" s="315" t="s">
        <v>1479</v>
      </c>
      <c r="D159" s="284" t="s">
        <v>389</v>
      </c>
      <c r="E159" s="285" t="s">
        <v>390</v>
      </c>
      <c r="F159" s="187">
        <v>1</v>
      </c>
      <c r="G159" s="31"/>
      <c r="H159" s="185">
        <v>1</v>
      </c>
      <c r="I159" s="286" t="s">
        <v>43</v>
      </c>
      <c r="J159" s="189" t="s">
        <v>388</v>
      </c>
      <c r="K159" s="287">
        <f t="shared" si="26"/>
        <v>1270</v>
      </c>
      <c r="L159" s="288">
        <v>1270</v>
      </c>
      <c r="M159" s="289"/>
      <c r="N159" s="290">
        <f t="shared" si="27"/>
        <v>0</v>
      </c>
      <c r="O159" s="32" t="s">
        <v>14</v>
      </c>
      <c r="P159" s="7">
        <f>F159*M159</f>
        <v>0</v>
      </c>
      <c r="Q159" s="7"/>
      <c r="S159" s="7" t="s">
        <v>43</v>
      </c>
    </row>
    <row r="160" spans="1:21" ht="18" customHeight="1" x14ac:dyDescent="0.2">
      <c r="A160" s="1" t="s">
        <v>9</v>
      </c>
      <c r="B160" s="75" t="s">
        <v>33</v>
      </c>
      <c r="C160" s="315" t="s">
        <v>1479</v>
      </c>
      <c r="D160" s="284" t="s">
        <v>391</v>
      </c>
      <c r="E160" s="285" t="s">
        <v>392</v>
      </c>
      <c r="F160" s="187">
        <v>0.5</v>
      </c>
      <c r="G160" s="31"/>
      <c r="H160" s="185">
        <v>1</v>
      </c>
      <c r="I160" s="286" t="s">
        <v>43</v>
      </c>
      <c r="J160" s="189" t="s">
        <v>388</v>
      </c>
      <c r="K160" s="287">
        <f t="shared" si="26"/>
        <v>520</v>
      </c>
      <c r="L160" s="288">
        <v>520</v>
      </c>
      <c r="M160" s="289"/>
      <c r="N160" s="290">
        <f t="shared" si="27"/>
        <v>0</v>
      </c>
      <c r="O160" s="32" t="s">
        <v>14</v>
      </c>
      <c r="P160" s="7">
        <f>F160*M160</f>
        <v>0</v>
      </c>
      <c r="Q160" s="7"/>
      <c r="S160" s="7" t="s">
        <v>43</v>
      </c>
    </row>
    <row r="161" spans="1:21" ht="18" customHeight="1" x14ac:dyDescent="0.2">
      <c r="A161" s="1" t="s">
        <v>9</v>
      </c>
      <c r="B161" s="75" t="s">
        <v>33</v>
      </c>
      <c r="C161" s="315" t="s">
        <v>1479</v>
      </c>
      <c r="D161" s="284" t="s">
        <v>393</v>
      </c>
      <c r="E161" s="285" t="s">
        <v>394</v>
      </c>
      <c r="F161" s="187">
        <v>1</v>
      </c>
      <c r="G161" s="31"/>
      <c r="H161" s="185">
        <v>1</v>
      </c>
      <c r="I161" s="286" t="s">
        <v>43</v>
      </c>
      <c r="J161" s="189" t="s">
        <v>388</v>
      </c>
      <c r="K161" s="287">
        <f t="shared" si="26"/>
        <v>380</v>
      </c>
      <c r="L161" s="288">
        <v>380</v>
      </c>
      <c r="M161" s="289"/>
      <c r="N161" s="290">
        <f t="shared" si="27"/>
        <v>0</v>
      </c>
      <c r="O161" s="32" t="s">
        <v>14</v>
      </c>
      <c r="P161" s="7">
        <f>F161*M161</f>
        <v>0</v>
      </c>
      <c r="Q161" s="7"/>
      <c r="S161" s="7" t="s">
        <v>43</v>
      </c>
    </row>
    <row r="162" spans="1:21" ht="18" customHeight="1" x14ac:dyDescent="0.2">
      <c r="A162" s="1" t="s">
        <v>9</v>
      </c>
      <c r="B162" s="75" t="s">
        <v>33</v>
      </c>
      <c r="C162" s="315" t="s">
        <v>1479</v>
      </c>
      <c r="D162" s="284" t="s">
        <v>395</v>
      </c>
      <c r="E162" s="285" t="s">
        <v>396</v>
      </c>
      <c r="F162" s="187">
        <v>1</v>
      </c>
      <c r="G162" s="31"/>
      <c r="H162" s="185">
        <v>1</v>
      </c>
      <c r="I162" s="286" t="s">
        <v>43</v>
      </c>
      <c r="J162" s="189" t="s">
        <v>388</v>
      </c>
      <c r="K162" s="287">
        <f t="shared" si="26"/>
        <v>180</v>
      </c>
      <c r="L162" s="288">
        <v>180</v>
      </c>
      <c r="M162" s="289"/>
      <c r="N162" s="290">
        <f t="shared" si="27"/>
        <v>0</v>
      </c>
      <c r="O162" s="32" t="s">
        <v>14</v>
      </c>
      <c r="P162" s="7">
        <f>F162*M162</f>
        <v>0</v>
      </c>
      <c r="Q162" s="7"/>
      <c r="S162" s="7" t="s">
        <v>43</v>
      </c>
    </row>
    <row r="163" spans="1:21" ht="18" customHeight="1" x14ac:dyDescent="0.2">
      <c r="A163" s="1" t="s">
        <v>9</v>
      </c>
      <c r="B163" s="75" t="s">
        <v>33</v>
      </c>
      <c r="C163" s="315" t="s">
        <v>1479</v>
      </c>
      <c r="D163" s="284" t="s">
        <v>397</v>
      </c>
      <c r="E163" s="285" t="s">
        <v>398</v>
      </c>
      <c r="F163" s="187"/>
      <c r="G163" s="31"/>
      <c r="H163" s="185">
        <v>1</v>
      </c>
      <c r="I163" s="286" t="s">
        <v>43</v>
      </c>
      <c r="J163" s="189" t="s">
        <v>399</v>
      </c>
      <c r="K163" s="287">
        <f t="shared" si="26"/>
        <v>180</v>
      </c>
      <c r="L163" s="288">
        <v>180</v>
      </c>
      <c r="M163" s="289"/>
      <c r="N163" s="290">
        <f t="shared" si="27"/>
        <v>0</v>
      </c>
      <c r="O163" s="32"/>
      <c r="Q163" s="7"/>
      <c r="S163" s="7" t="s">
        <v>43</v>
      </c>
    </row>
    <row r="164" spans="1:21" ht="18" customHeight="1" x14ac:dyDescent="0.2">
      <c r="A164" s="1" t="s">
        <v>9</v>
      </c>
      <c r="B164" s="75" t="s">
        <v>33</v>
      </c>
      <c r="C164" s="315" t="s">
        <v>1479</v>
      </c>
      <c r="D164" s="284" t="s">
        <v>400</v>
      </c>
      <c r="E164" s="285" t="s">
        <v>401</v>
      </c>
      <c r="F164" s="187">
        <f>0.05*10*6</f>
        <v>3</v>
      </c>
      <c r="G164" s="31"/>
      <c r="H164" s="185">
        <v>6</v>
      </c>
      <c r="I164" s="286" t="s">
        <v>251</v>
      </c>
      <c r="J164" s="189" t="s">
        <v>290</v>
      </c>
      <c r="K164" s="287">
        <f t="shared" si="26"/>
        <v>129.16666666666666</v>
      </c>
      <c r="L164" s="288">
        <v>775</v>
      </c>
      <c r="M164" s="289"/>
      <c r="N164" s="290">
        <f t="shared" si="27"/>
        <v>0</v>
      </c>
      <c r="O164" s="32" t="s">
        <v>14</v>
      </c>
      <c r="P164" s="7">
        <f>F164*M164</f>
        <v>0</v>
      </c>
      <c r="Q164" s="7"/>
      <c r="U164" s="8" t="s">
        <v>16</v>
      </c>
    </row>
    <row r="165" spans="1:21" ht="18" customHeight="1" x14ac:dyDescent="0.2">
      <c r="A165" s="1" t="s">
        <v>9</v>
      </c>
      <c r="B165" s="75" t="s">
        <v>33</v>
      </c>
      <c r="C165" s="315" t="s">
        <v>1479</v>
      </c>
      <c r="D165" s="284" t="s">
        <v>402</v>
      </c>
      <c r="E165" s="285" t="s">
        <v>403</v>
      </c>
      <c r="F165" s="187">
        <f>0.1*6</f>
        <v>0.60000000000000009</v>
      </c>
      <c r="G165" s="31"/>
      <c r="H165" s="185">
        <v>6</v>
      </c>
      <c r="I165" s="286" t="s">
        <v>251</v>
      </c>
      <c r="J165" s="189" t="s">
        <v>404</v>
      </c>
      <c r="K165" s="287">
        <f t="shared" si="26"/>
        <v>59.166666666666664</v>
      </c>
      <c r="L165" s="288">
        <v>355</v>
      </c>
      <c r="M165" s="289"/>
      <c r="N165" s="290">
        <f t="shared" si="27"/>
        <v>0</v>
      </c>
      <c r="O165" s="32" t="s">
        <v>14</v>
      </c>
      <c r="P165" s="7">
        <f>F165*M165</f>
        <v>0</v>
      </c>
      <c r="Q165" s="7"/>
      <c r="U165" s="8" t="s">
        <v>16</v>
      </c>
    </row>
    <row r="166" spans="1:21" ht="18" customHeight="1" x14ac:dyDescent="0.2">
      <c r="A166" s="1" t="s">
        <v>9</v>
      </c>
      <c r="B166" s="75" t="s">
        <v>33</v>
      </c>
      <c r="C166" s="315" t="s">
        <v>1479</v>
      </c>
      <c r="D166" s="284" t="s">
        <v>405</v>
      </c>
      <c r="E166" s="285" t="s">
        <v>406</v>
      </c>
      <c r="F166" s="187">
        <v>0.85</v>
      </c>
      <c r="G166" s="31"/>
      <c r="H166" s="185">
        <v>1</v>
      </c>
      <c r="I166" s="286" t="s">
        <v>43</v>
      </c>
      <c r="J166" s="189" t="s">
        <v>52</v>
      </c>
      <c r="K166" s="287">
        <f t="shared" si="26"/>
        <v>280</v>
      </c>
      <c r="L166" s="288">
        <v>280</v>
      </c>
      <c r="M166" s="289"/>
      <c r="N166" s="290">
        <f t="shared" si="27"/>
        <v>0</v>
      </c>
      <c r="O166" s="32" t="s">
        <v>14</v>
      </c>
      <c r="P166" s="7">
        <f>F166*M166</f>
        <v>0</v>
      </c>
      <c r="Q166" s="7"/>
      <c r="S166" s="7" t="s">
        <v>43</v>
      </c>
    </row>
    <row r="167" spans="1:21" ht="18" customHeight="1" x14ac:dyDescent="0.2">
      <c r="A167" s="1" t="s">
        <v>9</v>
      </c>
      <c r="B167" s="75" t="s">
        <v>33</v>
      </c>
      <c r="C167" s="315" t="s">
        <v>1479</v>
      </c>
      <c r="D167" s="284" t="s">
        <v>407</v>
      </c>
      <c r="E167" s="285" t="s">
        <v>408</v>
      </c>
      <c r="F167" s="187">
        <v>0.91</v>
      </c>
      <c r="G167" s="31"/>
      <c r="H167" s="185">
        <v>1</v>
      </c>
      <c r="I167" s="286" t="s">
        <v>43</v>
      </c>
      <c r="J167" s="189" t="s">
        <v>52</v>
      </c>
      <c r="K167" s="287">
        <f t="shared" si="26"/>
        <v>360</v>
      </c>
      <c r="L167" s="288">
        <v>360</v>
      </c>
      <c r="M167" s="289"/>
      <c r="N167" s="290">
        <f t="shared" si="27"/>
        <v>0</v>
      </c>
      <c r="O167" s="32" t="s">
        <v>14</v>
      </c>
      <c r="P167" s="7">
        <f>F167*M167</f>
        <v>0</v>
      </c>
      <c r="Q167" s="7"/>
      <c r="S167" s="7" t="s">
        <v>43</v>
      </c>
    </row>
    <row r="168" spans="1:21" ht="18" customHeight="1" x14ac:dyDescent="0.2">
      <c r="A168" s="1" t="s">
        <v>9</v>
      </c>
      <c r="B168" s="75" t="s">
        <v>33</v>
      </c>
      <c r="C168" s="315" t="s">
        <v>1479</v>
      </c>
      <c r="D168" s="284" t="s">
        <v>409</v>
      </c>
      <c r="E168" s="285" t="s">
        <v>410</v>
      </c>
      <c r="F168" s="187">
        <v>0.66</v>
      </c>
      <c r="G168" s="31"/>
      <c r="H168" s="185">
        <v>1</v>
      </c>
      <c r="I168" s="286" t="s">
        <v>43</v>
      </c>
      <c r="J168" s="189" t="s">
        <v>52</v>
      </c>
      <c r="K168" s="287">
        <f t="shared" si="26"/>
        <v>275</v>
      </c>
      <c r="L168" s="288">
        <v>275</v>
      </c>
      <c r="M168" s="289"/>
      <c r="N168" s="290">
        <f t="shared" si="27"/>
        <v>0</v>
      </c>
      <c r="O168" s="32" t="s">
        <v>14</v>
      </c>
      <c r="P168" s="7">
        <f>F168*M168</f>
        <v>0</v>
      </c>
      <c r="Q168" s="7"/>
      <c r="S168" s="7" t="s">
        <v>43</v>
      </c>
    </row>
    <row r="169" spans="1:21" ht="18" customHeight="1" x14ac:dyDescent="0.2">
      <c r="A169" s="1" t="s">
        <v>9</v>
      </c>
      <c r="B169" s="75" t="s">
        <v>33</v>
      </c>
      <c r="C169" s="315" t="s">
        <v>1479</v>
      </c>
      <c r="D169" s="284" t="s">
        <v>411</v>
      </c>
      <c r="E169" s="285" t="s">
        <v>412</v>
      </c>
      <c r="F169" s="187">
        <v>0.65</v>
      </c>
      <c r="G169" s="31"/>
      <c r="H169" s="185">
        <v>1</v>
      </c>
      <c r="I169" s="286" t="s">
        <v>43</v>
      </c>
      <c r="J169" s="189" t="s">
        <v>52</v>
      </c>
      <c r="K169" s="287">
        <f t="shared" si="26"/>
        <v>350</v>
      </c>
      <c r="L169" s="288">
        <v>350</v>
      </c>
      <c r="M169" s="289"/>
      <c r="N169" s="290">
        <f t="shared" si="27"/>
        <v>0</v>
      </c>
      <c r="O169" s="32" t="s">
        <v>14</v>
      </c>
      <c r="P169" s="7">
        <f>F169*M169</f>
        <v>0</v>
      </c>
      <c r="Q169" s="7"/>
      <c r="S169" s="7" t="s">
        <v>43</v>
      </c>
    </row>
    <row r="170" spans="1:21" ht="18" customHeight="1" x14ac:dyDescent="0.2">
      <c r="A170" s="1" t="s">
        <v>9</v>
      </c>
      <c r="B170" s="75" t="s">
        <v>33</v>
      </c>
      <c r="C170" s="315" t="s">
        <v>1479</v>
      </c>
      <c r="D170" s="284" t="s">
        <v>413</v>
      </c>
      <c r="E170" s="285" t="s">
        <v>414</v>
      </c>
      <c r="F170" s="187">
        <v>0.26</v>
      </c>
      <c r="G170" s="31"/>
      <c r="H170" s="185">
        <v>1</v>
      </c>
      <c r="I170" s="286" t="s">
        <v>43</v>
      </c>
      <c r="J170" s="189" t="s">
        <v>52</v>
      </c>
      <c r="K170" s="287">
        <f t="shared" si="26"/>
        <v>320</v>
      </c>
      <c r="L170" s="288">
        <v>320</v>
      </c>
      <c r="M170" s="289"/>
      <c r="N170" s="290">
        <f t="shared" si="27"/>
        <v>0</v>
      </c>
      <c r="O170" s="32" t="s">
        <v>14</v>
      </c>
      <c r="P170" s="7">
        <f>F170*M170</f>
        <v>0</v>
      </c>
      <c r="Q170" s="7"/>
      <c r="S170" s="7" t="s">
        <v>43</v>
      </c>
    </row>
    <row r="171" spans="1:21" ht="18" customHeight="1" x14ac:dyDescent="0.2">
      <c r="A171" s="1" t="s">
        <v>9</v>
      </c>
      <c r="B171" s="75" t="s">
        <v>33</v>
      </c>
      <c r="C171" s="315" t="s">
        <v>1479</v>
      </c>
      <c r="D171" s="284" t="s">
        <v>415</v>
      </c>
      <c r="E171" s="285" t="s">
        <v>416</v>
      </c>
      <c r="F171" s="187">
        <v>1</v>
      </c>
      <c r="G171" s="31"/>
      <c r="H171" s="185">
        <v>1</v>
      </c>
      <c r="I171" s="286" t="s">
        <v>43</v>
      </c>
      <c r="J171" s="189" t="s">
        <v>52</v>
      </c>
      <c r="K171" s="287">
        <f t="shared" si="26"/>
        <v>645</v>
      </c>
      <c r="L171" s="288">
        <v>645</v>
      </c>
      <c r="M171" s="289"/>
      <c r="N171" s="290">
        <f t="shared" si="27"/>
        <v>0</v>
      </c>
      <c r="O171" s="32" t="s">
        <v>14</v>
      </c>
      <c r="P171" s="7">
        <f>F171*M171</f>
        <v>0</v>
      </c>
      <c r="Q171" s="7"/>
      <c r="S171" s="7" t="s">
        <v>43</v>
      </c>
    </row>
    <row r="172" spans="1:21" ht="18" customHeight="1" x14ac:dyDescent="0.2">
      <c r="A172" s="1" t="s">
        <v>9</v>
      </c>
      <c r="B172" s="75" t="s">
        <v>33</v>
      </c>
      <c r="C172" s="315" t="s">
        <v>1479</v>
      </c>
      <c r="D172" s="284" t="s">
        <v>417</v>
      </c>
      <c r="E172" s="285" t="s">
        <v>418</v>
      </c>
      <c r="F172" s="187">
        <v>0.51</v>
      </c>
      <c r="G172" s="31"/>
      <c r="H172" s="185">
        <v>1</v>
      </c>
      <c r="I172" s="286" t="s">
        <v>43</v>
      </c>
      <c r="J172" s="189" t="s">
        <v>52</v>
      </c>
      <c r="K172" s="287">
        <f t="shared" si="26"/>
        <v>240</v>
      </c>
      <c r="L172" s="288">
        <v>240</v>
      </c>
      <c r="M172" s="289"/>
      <c r="N172" s="290">
        <f t="shared" si="27"/>
        <v>0</v>
      </c>
      <c r="O172" s="32" t="s">
        <v>14</v>
      </c>
      <c r="P172" s="7">
        <f>F172*M172</f>
        <v>0</v>
      </c>
      <c r="Q172" s="7"/>
      <c r="S172" s="7" t="s">
        <v>43</v>
      </c>
    </row>
    <row r="173" spans="1:21" ht="18" customHeight="1" x14ac:dyDescent="0.2">
      <c r="A173" s="1" t="s">
        <v>9</v>
      </c>
      <c r="B173" s="75" t="s">
        <v>33</v>
      </c>
      <c r="C173" s="315" t="s">
        <v>1479</v>
      </c>
      <c r="D173" s="284" t="s">
        <v>419</v>
      </c>
      <c r="E173" s="285" t="s">
        <v>420</v>
      </c>
      <c r="F173" s="187">
        <v>0.61</v>
      </c>
      <c r="G173" s="31"/>
      <c r="H173" s="185">
        <v>1</v>
      </c>
      <c r="I173" s="286" t="s">
        <v>43</v>
      </c>
      <c r="J173" s="189" t="s">
        <v>52</v>
      </c>
      <c r="K173" s="287">
        <f t="shared" si="26"/>
        <v>320</v>
      </c>
      <c r="L173" s="288">
        <v>320</v>
      </c>
      <c r="M173" s="289"/>
      <c r="N173" s="290">
        <f t="shared" si="27"/>
        <v>0</v>
      </c>
      <c r="O173" s="32" t="s">
        <v>14</v>
      </c>
      <c r="P173" s="7">
        <f>F173*M173</f>
        <v>0</v>
      </c>
      <c r="Q173" s="7"/>
      <c r="S173" s="7" t="s">
        <v>43</v>
      </c>
    </row>
    <row r="174" spans="1:21" ht="18" customHeight="1" x14ac:dyDescent="0.2">
      <c r="A174" s="1" t="s">
        <v>9</v>
      </c>
      <c r="B174" s="75" t="s">
        <v>33</v>
      </c>
      <c r="C174" s="315" t="s">
        <v>1479</v>
      </c>
      <c r="D174" s="284" t="s">
        <v>421</v>
      </c>
      <c r="E174" s="285" t="s">
        <v>422</v>
      </c>
      <c r="F174" s="187">
        <v>1</v>
      </c>
      <c r="G174" s="31"/>
      <c r="H174" s="185">
        <v>1</v>
      </c>
      <c r="I174" s="286" t="s">
        <v>43</v>
      </c>
      <c r="J174" s="189" t="s">
        <v>52</v>
      </c>
      <c r="K174" s="287">
        <f t="shared" si="26"/>
        <v>725</v>
      </c>
      <c r="L174" s="288">
        <v>725</v>
      </c>
      <c r="M174" s="289"/>
      <c r="N174" s="290">
        <f t="shared" si="27"/>
        <v>0</v>
      </c>
      <c r="O174" s="32" t="s">
        <v>14</v>
      </c>
      <c r="P174" s="7">
        <f>F174*M174</f>
        <v>0</v>
      </c>
      <c r="Q174" s="7"/>
      <c r="S174" s="7" t="s">
        <v>43</v>
      </c>
    </row>
    <row r="175" spans="1:21" ht="18" customHeight="1" x14ac:dyDescent="0.2">
      <c r="A175" s="1" t="s">
        <v>9</v>
      </c>
      <c r="B175" s="75" t="s">
        <v>33</v>
      </c>
      <c r="C175" s="315" t="s">
        <v>1479</v>
      </c>
      <c r="D175" s="284" t="s">
        <v>423</v>
      </c>
      <c r="E175" s="285" t="s">
        <v>424</v>
      </c>
      <c r="F175" s="187">
        <v>0.66</v>
      </c>
      <c r="G175" s="31"/>
      <c r="H175" s="185">
        <v>1</v>
      </c>
      <c r="I175" s="286" t="s">
        <v>43</v>
      </c>
      <c r="J175" s="189" t="s">
        <v>52</v>
      </c>
      <c r="K175" s="287">
        <f t="shared" si="26"/>
        <v>360</v>
      </c>
      <c r="L175" s="288">
        <v>360</v>
      </c>
      <c r="M175" s="289"/>
      <c r="N175" s="290">
        <f t="shared" si="27"/>
        <v>0</v>
      </c>
      <c r="O175" s="32" t="s">
        <v>14</v>
      </c>
      <c r="P175" s="7">
        <f>F175*M175</f>
        <v>0</v>
      </c>
      <c r="Q175" s="7"/>
      <c r="S175" s="7" t="s">
        <v>43</v>
      </c>
    </row>
    <row r="176" spans="1:21" ht="18" customHeight="1" x14ac:dyDescent="0.2">
      <c r="A176" s="1" t="s">
        <v>9</v>
      </c>
      <c r="B176" s="75" t="s">
        <v>33</v>
      </c>
      <c r="C176" s="315" t="s">
        <v>1479</v>
      </c>
      <c r="D176" s="284" t="s">
        <v>425</v>
      </c>
      <c r="E176" s="285" t="s">
        <v>426</v>
      </c>
      <c r="F176" s="187">
        <v>0.66</v>
      </c>
      <c r="G176" s="31"/>
      <c r="H176" s="185">
        <v>1</v>
      </c>
      <c r="I176" s="286" t="s">
        <v>43</v>
      </c>
      <c r="J176" s="189" t="s">
        <v>52</v>
      </c>
      <c r="K176" s="287">
        <f t="shared" si="26"/>
        <v>490</v>
      </c>
      <c r="L176" s="288">
        <v>490</v>
      </c>
      <c r="M176" s="289"/>
      <c r="N176" s="290">
        <f t="shared" si="27"/>
        <v>0</v>
      </c>
      <c r="O176" s="32" t="s">
        <v>14</v>
      </c>
      <c r="P176" s="7">
        <f>F176*M176</f>
        <v>0</v>
      </c>
      <c r="Q176" s="7"/>
      <c r="S176" s="7" t="s">
        <v>43</v>
      </c>
    </row>
    <row r="177" spans="1:21" ht="18" customHeight="1" x14ac:dyDescent="0.2">
      <c r="A177" s="1" t="s">
        <v>9</v>
      </c>
      <c r="B177" s="75" t="s">
        <v>33</v>
      </c>
      <c r="C177" s="315" t="s">
        <v>1479</v>
      </c>
      <c r="D177" s="284" t="s">
        <v>427</v>
      </c>
      <c r="E177" s="285" t="s">
        <v>428</v>
      </c>
      <c r="F177" s="187">
        <v>0.81</v>
      </c>
      <c r="G177" s="31"/>
      <c r="H177" s="185">
        <v>1</v>
      </c>
      <c r="I177" s="286" t="s">
        <v>43</v>
      </c>
      <c r="J177" s="189" t="s">
        <v>52</v>
      </c>
      <c r="K177" s="287">
        <f t="shared" si="26"/>
        <v>650</v>
      </c>
      <c r="L177" s="288">
        <v>650</v>
      </c>
      <c r="M177" s="289"/>
      <c r="N177" s="290">
        <f t="shared" si="27"/>
        <v>0</v>
      </c>
      <c r="O177" s="32" t="s">
        <v>14</v>
      </c>
      <c r="P177" s="7">
        <f>F177*M177</f>
        <v>0</v>
      </c>
      <c r="Q177" s="7"/>
      <c r="S177" s="7" t="s">
        <v>43</v>
      </c>
    </row>
    <row r="178" spans="1:21" ht="18" customHeight="1" x14ac:dyDescent="0.2">
      <c r="A178" s="1" t="s">
        <v>9</v>
      </c>
      <c r="B178" s="75" t="s">
        <v>33</v>
      </c>
      <c r="C178" s="315" t="s">
        <v>1479</v>
      </c>
      <c r="D178" s="284" t="s">
        <v>429</v>
      </c>
      <c r="E178" s="285" t="s">
        <v>430</v>
      </c>
      <c r="F178" s="187"/>
      <c r="G178" s="31"/>
      <c r="H178" s="185">
        <v>25</v>
      </c>
      <c r="I178" s="286" t="s">
        <v>431</v>
      </c>
      <c r="J178" s="189" t="s">
        <v>52</v>
      </c>
      <c r="K178" s="287">
        <f t="shared" si="26"/>
        <v>72</v>
      </c>
      <c r="L178" s="288">
        <v>1800</v>
      </c>
      <c r="M178" s="289"/>
      <c r="N178" s="290">
        <f t="shared" si="27"/>
        <v>0</v>
      </c>
      <c r="O178" s="32"/>
      <c r="Q178" s="7"/>
      <c r="U178" s="8" t="s">
        <v>16</v>
      </c>
    </row>
    <row r="179" spans="1:21" ht="18" customHeight="1" x14ac:dyDescent="0.2">
      <c r="A179" s="1" t="s">
        <v>9</v>
      </c>
      <c r="B179" s="75" t="s">
        <v>33</v>
      </c>
      <c r="C179" s="315" t="s">
        <v>1479</v>
      </c>
      <c r="D179" s="284" t="s">
        <v>432</v>
      </c>
      <c r="E179" s="285" t="s">
        <v>433</v>
      </c>
      <c r="F179" s="187">
        <v>0.26</v>
      </c>
      <c r="G179" s="31"/>
      <c r="H179" s="185">
        <v>1</v>
      </c>
      <c r="I179" s="286" t="s">
        <v>43</v>
      </c>
      <c r="J179" s="189" t="s">
        <v>52</v>
      </c>
      <c r="K179" s="287">
        <f t="shared" si="26"/>
        <v>510</v>
      </c>
      <c r="L179" s="288">
        <v>510</v>
      </c>
      <c r="M179" s="289"/>
      <c r="N179" s="290">
        <f t="shared" si="27"/>
        <v>0</v>
      </c>
      <c r="O179" s="32" t="s">
        <v>14</v>
      </c>
      <c r="P179" s="7">
        <f>F179*M179</f>
        <v>0</v>
      </c>
      <c r="Q179" s="7"/>
      <c r="S179" s="7" t="s">
        <v>43</v>
      </c>
    </row>
    <row r="180" spans="1:21" ht="18" customHeight="1" x14ac:dyDescent="0.2">
      <c r="A180" s="1" t="s">
        <v>9</v>
      </c>
      <c r="B180" s="75" t="s">
        <v>33</v>
      </c>
      <c r="C180" s="315" t="s">
        <v>1479</v>
      </c>
      <c r="D180" s="284" t="s">
        <v>434</v>
      </c>
      <c r="E180" s="285" t="s">
        <v>435</v>
      </c>
      <c r="F180" s="187">
        <v>1</v>
      </c>
      <c r="G180" s="31"/>
      <c r="H180" s="185">
        <v>1</v>
      </c>
      <c r="I180" s="286" t="s">
        <v>43</v>
      </c>
      <c r="J180" s="189" t="s">
        <v>52</v>
      </c>
      <c r="K180" s="287">
        <f t="shared" si="26"/>
        <v>210</v>
      </c>
      <c r="L180" s="288">
        <v>210</v>
      </c>
      <c r="M180" s="289"/>
      <c r="N180" s="290">
        <f t="shared" si="27"/>
        <v>0</v>
      </c>
      <c r="O180" s="32" t="s">
        <v>14</v>
      </c>
      <c r="P180" s="7">
        <f>F180*M180</f>
        <v>0</v>
      </c>
      <c r="Q180" s="7"/>
      <c r="S180" s="7" t="s">
        <v>43</v>
      </c>
    </row>
    <row r="181" spans="1:21" ht="18" customHeight="1" x14ac:dyDescent="0.2">
      <c r="A181" s="1" t="s">
        <v>9</v>
      </c>
      <c r="B181" s="75" t="s">
        <v>33</v>
      </c>
      <c r="C181" s="315" t="s">
        <v>1479</v>
      </c>
      <c r="D181" s="284" t="s">
        <v>436</v>
      </c>
      <c r="E181" s="285" t="s">
        <v>437</v>
      </c>
      <c r="F181" s="187">
        <v>1</v>
      </c>
      <c r="G181" s="31"/>
      <c r="H181" s="185">
        <v>1</v>
      </c>
      <c r="I181" s="286" t="s">
        <v>43</v>
      </c>
      <c r="J181" s="189" t="s">
        <v>52</v>
      </c>
      <c r="K181" s="287">
        <f t="shared" si="26"/>
        <v>210</v>
      </c>
      <c r="L181" s="288">
        <v>210</v>
      </c>
      <c r="M181" s="289"/>
      <c r="N181" s="290">
        <f t="shared" si="27"/>
        <v>0</v>
      </c>
      <c r="O181" s="32" t="s">
        <v>14</v>
      </c>
      <c r="P181" s="7">
        <f>F181*M181</f>
        <v>0</v>
      </c>
      <c r="Q181" s="7"/>
      <c r="S181" s="7" t="s">
        <v>43</v>
      </c>
    </row>
    <row r="182" spans="1:21" ht="18" customHeight="1" x14ac:dyDescent="0.2">
      <c r="A182" s="1" t="s">
        <v>9</v>
      </c>
      <c r="B182" s="75" t="s">
        <v>33</v>
      </c>
      <c r="C182" s="315" t="s">
        <v>1479</v>
      </c>
      <c r="D182" s="284" t="s">
        <v>438</v>
      </c>
      <c r="E182" s="285" t="s">
        <v>439</v>
      </c>
      <c r="F182" s="187">
        <v>0.91</v>
      </c>
      <c r="G182" s="31"/>
      <c r="H182" s="185">
        <v>1</v>
      </c>
      <c r="I182" s="286" t="s">
        <v>43</v>
      </c>
      <c r="J182" s="189" t="s">
        <v>52</v>
      </c>
      <c r="K182" s="287">
        <f t="shared" si="26"/>
        <v>2615</v>
      </c>
      <c r="L182" s="288">
        <v>2615</v>
      </c>
      <c r="M182" s="289"/>
      <c r="N182" s="290">
        <f t="shared" si="27"/>
        <v>0</v>
      </c>
      <c r="O182" s="32" t="s">
        <v>14</v>
      </c>
      <c r="P182" s="7">
        <f>F182*M182</f>
        <v>0</v>
      </c>
      <c r="Q182" s="7"/>
      <c r="S182" s="7" t="s">
        <v>43</v>
      </c>
    </row>
    <row r="183" spans="1:21" ht="18" customHeight="1" x14ac:dyDescent="0.2">
      <c r="A183" s="1" t="s">
        <v>9</v>
      </c>
      <c r="B183" s="75" t="s">
        <v>33</v>
      </c>
      <c r="C183" s="315" t="s">
        <v>1479</v>
      </c>
      <c r="D183" s="284" t="s">
        <v>440</v>
      </c>
      <c r="E183" s="285" t="s">
        <v>441</v>
      </c>
      <c r="F183" s="187">
        <v>0.11</v>
      </c>
      <c r="G183" s="31"/>
      <c r="H183" s="185">
        <v>1</v>
      </c>
      <c r="I183" s="286" t="s">
        <v>43</v>
      </c>
      <c r="J183" s="189" t="s">
        <v>52</v>
      </c>
      <c r="K183" s="287">
        <f t="shared" si="26"/>
        <v>150</v>
      </c>
      <c r="L183" s="288">
        <v>150</v>
      </c>
      <c r="M183" s="289"/>
      <c r="N183" s="290">
        <f t="shared" si="27"/>
        <v>0</v>
      </c>
      <c r="O183" s="32" t="s">
        <v>14</v>
      </c>
      <c r="P183" s="7">
        <f>F183*M183</f>
        <v>0</v>
      </c>
      <c r="Q183" s="7"/>
      <c r="S183" s="7" t="s">
        <v>43</v>
      </c>
    </row>
    <row r="184" spans="1:21" ht="18" customHeight="1" x14ac:dyDescent="0.2">
      <c r="A184" s="1" t="s">
        <v>9</v>
      </c>
      <c r="B184" s="75" t="s">
        <v>33</v>
      </c>
      <c r="C184" s="315" t="s">
        <v>1479</v>
      </c>
      <c r="D184" s="284" t="s">
        <v>442</v>
      </c>
      <c r="E184" s="285" t="s">
        <v>443</v>
      </c>
      <c r="F184" s="187">
        <v>0.91</v>
      </c>
      <c r="G184" s="31"/>
      <c r="H184" s="185">
        <v>1</v>
      </c>
      <c r="I184" s="286" t="s">
        <v>43</v>
      </c>
      <c r="J184" s="189" t="s">
        <v>52</v>
      </c>
      <c r="K184" s="287">
        <f t="shared" si="26"/>
        <v>865</v>
      </c>
      <c r="L184" s="288">
        <v>865</v>
      </c>
      <c r="M184" s="289"/>
      <c r="N184" s="290">
        <f t="shared" si="27"/>
        <v>0</v>
      </c>
      <c r="O184" s="32" t="s">
        <v>14</v>
      </c>
      <c r="P184" s="7">
        <f>F184*M184</f>
        <v>0</v>
      </c>
      <c r="Q184" s="7"/>
      <c r="S184" s="7" t="s">
        <v>43</v>
      </c>
    </row>
    <row r="185" spans="1:21" ht="18" customHeight="1" x14ac:dyDescent="0.2">
      <c r="A185" s="1" t="s">
        <v>9</v>
      </c>
      <c r="B185" s="75" t="s">
        <v>33</v>
      </c>
      <c r="C185" s="315" t="s">
        <v>1479</v>
      </c>
      <c r="D185" s="284" t="s">
        <v>444</v>
      </c>
      <c r="E185" s="285" t="s">
        <v>445</v>
      </c>
      <c r="F185" s="187">
        <v>0.81</v>
      </c>
      <c r="G185" s="31"/>
      <c r="H185" s="185">
        <v>1</v>
      </c>
      <c r="I185" s="286" t="s">
        <v>43</v>
      </c>
      <c r="J185" s="189" t="s">
        <v>52</v>
      </c>
      <c r="K185" s="287">
        <f t="shared" si="26"/>
        <v>1225</v>
      </c>
      <c r="L185" s="288">
        <v>1225</v>
      </c>
      <c r="M185" s="289"/>
      <c r="N185" s="290">
        <f t="shared" si="27"/>
        <v>0</v>
      </c>
      <c r="O185" s="32" t="s">
        <v>14</v>
      </c>
      <c r="P185" s="7">
        <f>F185*M185</f>
        <v>0</v>
      </c>
      <c r="Q185" s="7"/>
      <c r="S185" s="7" t="s">
        <v>43</v>
      </c>
    </row>
    <row r="186" spans="1:21" ht="18" customHeight="1" x14ac:dyDescent="0.2">
      <c r="A186" s="1" t="s">
        <v>9</v>
      </c>
      <c r="B186" s="75" t="s">
        <v>33</v>
      </c>
      <c r="C186" s="315" t="s">
        <v>1479</v>
      </c>
      <c r="D186" s="284" t="s">
        <v>446</v>
      </c>
      <c r="E186" s="285" t="s">
        <v>447</v>
      </c>
      <c r="F186" s="187">
        <v>3</v>
      </c>
      <c r="G186" s="31"/>
      <c r="H186" s="185">
        <v>10</v>
      </c>
      <c r="I186" s="286" t="s">
        <v>66</v>
      </c>
      <c r="J186" s="189" t="s">
        <v>290</v>
      </c>
      <c r="K186" s="287">
        <f t="shared" si="26"/>
        <v>166.667</v>
      </c>
      <c r="L186" s="288">
        <v>1666.67</v>
      </c>
      <c r="M186" s="289"/>
      <c r="N186" s="290">
        <f t="shared" si="27"/>
        <v>0</v>
      </c>
      <c r="O186" s="32" t="s">
        <v>14</v>
      </c>
      <c r="P186" s="7">
        <f>F186*M186</f>
        <v>0</v>
      </c>
      <c r="Q186" s="7"/>
      <c r="U186" s="8" t="s">
        <v>16</v>
      </c>
    </row>
    <row r="187" spans="1:21" ht="18" customHeight="1" x14ac:dyDescent="0.2">
      <c r="A187" s="1" t="s">
        <v>9</v>
      </c>
      <c r="B187" s="75" t="s">
        <v>33</v>
      </c>
      <c r="C187" s="315" t="s">
        <v>1479</v>
      </c>
      <c r="D187" s="284" t="s">
        <v>448</v>
      </c>
      <c r="E187" s="285" t="s">
        <v>449</v>
      </c>
      <c r="F187" s="187"/>
      <c r="G187" s="31"/>
      <c r="H187" s="185">
        <v>4</v>
      </c>
      <c r="I187" s="286" t="s">
        <v>70</v>
      </c>
      <c r="J187" s="189" t="s">
        <v>338</v>
      </c>
      <c r="K187" s="287">
        <f t="shared" si="26"/>
        <v>200</v>
      </c>
      <c r="L187" s="288">
        <v>800</v>
      </c>
      <c r="M187" s="289"/>
      <c r="N187" s="290">
        <f t="shared" si="27"/>
        <v>0</v>
      </c>
      <c r="O187" s="32"/>
      <c r="Q187" s="7"/>
      <c r="U187" s="8" t="s">
        <v>16</v>
      </c>
    </row>
    <row r="188" spans="1:21" ht="18" customHeight="1" x14ac:dyDescent="0.2">
      <c r="A188" s="1" t="s">
        <v>9</v>
      </c>
      <c r="B188" s="75" t="s">
        <v>33</v>
      </c>
      <c r="C188" s="315" t="s">
        <v>1479</v>
      </c>
      <c r="D188" s="284" t="s">
        <v>450</v>
      </c>
      <c r="E188" s="285" t="s">
        <v>451</v>
      </c>
      <c r="F188" s="187">
        <v>0.2</v>
      </c>
      <c r="G188" s="31"/>
      <c r="H188" s="185">
        <v>1</v>
      </c>
      <c r="I188" s="286" t="s">
        <v>43</v>
      </c>
      <c r="J188" s="190" t="s">
        <v>52</v>
      </c>
      <c r="K188" s="287">
        <f t="shared" si="26"/>
        <v>45</v>
      </c>
      <c r="L188" s="288">
        <v>45</v>
      </c>
      <c r="M188" s="289"/>
      <c r="N188" s="290">
        <f t="shared" si="27"/>
        <v>0</v>
      </c>
      <c r="O188" s="32" t="s">
        <v>14</v>
      </c>
      <c r="P188" s="7">
        <f>F188*M188</f>
        <v>0</v>
      </c>
      <c r="Q188" s="7"/>
      <c r="S188" s="7" t="s">
        <v>43</v>
      </c>
    </row>
    <row r="189" spans="1:21" ht="20.100000000000001" customHeight="1" x14ac:dyDescent="0.2">
      <c r="A189" s="20" t="s">
        <v>9</v>
      </c>
      <c r="B189" s="80" t="s">
        <v>1458</v>
      </c>
      <c r="C189" s="81"/>
      <c r="D189" s="240"/>
      <c r="E189" s="241"/>
      <c r="F189" s="82"/>
      <c r="G189" s="82"/>
      <c r="H189" s="82"/>
      <c r="I189" s="242"/>
      <c r="J189" s="83"/>
      <c r="K189" s="243"/>
      <c r="L189" s="241"/>
      <c r="M189" s="26"/>
      <c r="N189" s="26"/>
      <c r="O189" s="7"/>
      <c r="Q189" s="7"/>
    </row>
    <row r="190" spans="1:21" ht="9.9499999999999993" customHeight="1" x14ac:dyDescent="0.2">
      <c r="A190" s="27" t="s">
        <v>9</v>
      </c>
      <c r="B190" s="84" t="s">
        <v>1458</v>
      </c>
      <c r="C190" s="77" t="s">
        <v>452</v>
      </c>
      <c r="D190" s="196"/>
      <c r="E190" s="197"/>
      <c r="F190" s="28"/>
      <c r="G190" s="28"/>
      <c r="H190" s="28"/>
      <c r="I190" s="198"/>
      <c r="J190" s="78"/>
      <c r="K190" s="199"/>
      <c r="L190" s="197"/>
      <c r="M190" s="29"/>
      <c r="N190" s="29"/>
      <c r="O190" s="7"/>
      <c r="Q190" s="7"/>
    </row>
    <row r="191" spans="1:21" ht="18" customHeight="1" x14ac:dyDescent="0.2">
      <c r="A191" s="1" t="s">
        <v>9</v>
      </c>
      <c r="B191" s="85" t="s">
        <v>1458</v>
      </c>
      <c r="C191" s="79" t="s">
        <v>452</v>
      </c>
      <c r="D191" s="284" t="s">
        <v>453</v>
      </c>
      <c r="E191" s="285" t="s">
        <v>454</v>
      </c>
      <c r="F191" s="187">
        <f>0.33*24</f>
        <v>7.92</v>
      </c>
      <c r="G191" s="31">
        <f>0.33*24</f>
        <v>7.92</v>
      </c>
      <c r="H191" s="185">
        <v>24</v>
      </c>
      <c r="I191" s="286" t="s">
        <v>119</v>
      </c>
      <c r="J191" s="188" t="s">
        <v>455</v>
      </c>
      <c r="K191" s="287">
        <f t="shared" ref="K191:K194" si="28">L191/H191</f>
        <v>71.875</v>
      </c>
      <c r="L191" s="288">
        <v>1725</v>
      </c>
      <c r="M191" s="289"/>
      <c r="N191" s="290">
        <f>M191*L191</f>
        <v>0</v>
      </c>
      <c r="O191" s="33" t="s">
        <v>14</v>
      </c>
      <c r="P191" s="7">
        <f>F191*M191</f>
        <v>0</v>
      </c>
      <c r="Q191" s="34" t="s">
        <v>15</v>
      </c>
      <c r="R191" s="7">
        <f>G191*M191</f>
        <v>0</v>
      </c>
      <c r="U191" s="8" t="s">
        <v>16</v>
      </c>
    </row>
    <row r="192" spans="1:21" ht="18" customHeight="1" x14ac:dyDescent="0.2">
      <c r="A192" s="1" t="s">
        <v>9</v>
      </c>
      <c r="B192" s="85" t="s">
        <v>1458</v>
      </c>
      <c r="C192" s="79" t="s">
        <v>452</v>
      </c>
      <c r="D192" s="284" t="s">
        <v>456</v>
      </c>
      <c r="E192" s="285" t="s">
        <v>457</v>
      </c>
      <c r="F192" s="187"/>
      <c r="G192" s="31"/>
      <c r="H192" s="185">
        <v>24</v>
      </c>
      <c r="I192" s="286" t="s">
        <v>119</v>
      </c>
      <c r="J192" s="189" t="s">
        <v>458</v>
      </c>
      <c r="K192" s="287">
        <f t="shared" si="28"/>
        <v>49.375</v>
      </c>
      <c r="L192" s="288">
        <v>1185</v>
      </c>
      <c r="M192" s="289"/>
      <c r="N192" s="290">
        <f>M192*L192</f>
        <v>0</v>
      </c>
      <c r="O192" s="32"/>
      <c r="Q192" s="7"/>
      <c r="U192" s="8" t="s">
        <v>16</v>
      </c>
    </row>
    <row r="193" spans="1:21" ht="18" customHeight="1" x14ac:dyDescent="0.2">
      <c r="A193" s="1" t="s">
        <v>9</v>
      </c>
      <c r="B193" s="85" t="s">
        <v>1458</v>
      </c>
      <c r="C193" s="79" t="s">
        <v>452</v>
      </c>
      <c r="D193" s="284" t="s">
        <v>459</v>
      </c>
      <c r="E193" s="285" t="s">
        <v>460</v>
      </c>
      <c r="F193" s="187"/>
      <c r="G193" s="31"/>
      <c r="H193" s="185">
        <v>24</v>
      </c>
      <c r="I193" s="286" t="s">
        <v>119</v>
      </c>
      <c r="J193" s="189" t="s">
        <v>458</v>
      </c>
      <c r="K193" s="287">
        <f t="shared" si="28"/>
        <v>58.541666666666664</v>
      </c>
      <c r="L193" s="288">
        <v>1405</v>
      </c>
      <c r="M193" s="289"/>
      <c r="N193" s="290">
        <f>M193*L193</f>
        <v>0</v>
      </c>
      <c r="O193" s="32"/>
      <c r="Q193" s="7"/>
      <c r="U193" s="8" t="s">
        <v>16</v>
      </c>
    </row>
    <row r="194" spans="1:21" ht="18" customHeight="1" x14ac:dyDescent="0.2">
      <c r="A194" s="1" t="s">
        <v>9</v>
      </c>
      <c r="B194" s="85" t="s">
        <v>1458</v>
      </c>
      <c r="C194" s="79" t="s">
        <v>452</v>
      </c>
      <c r="D194" s="284" t="s">
        <v>461</v>
      </c>
      <c r="E194" s="285" t="s">
        <v>462</v>
      </c>
      <c r="F194" s="187"/>
      <c r="G194" s="31"/>
      <c r="H194" s="185">
        <v>24</v>
      </c>
      <c r="I194" s="286" t="s">
        <v>119</v>
      </c>
      <c r="J194" s="190"/>
      <c r="K194" s="287">
        <f t="shared" si="28"/>
        <v>50</v>
      </c>
      <c r="L194" s="288">
        <v>1200</v>
      </c>
      <c r="M194" s="289"/>
      <c r="N194" s="290">
        <f>M194*L194</f>
        <v>0</v>
      </c>
      <c r="O194" s="32"/>
      <c r="Q194" s="7"/>
      <c r="U194" s="8" t="s">
        <v>16</v>
      </c>
    </row>
    <row r="195" spans="1:21" ht="9.9499999999999993" customHeight="1" x14ac:dyDescent="0.2">
      <c r="A195" s="27" t="s">
        <v>9</v>
      </c>
      <c r="B195" s="84" t="s">
        <v>1458</v>
      </c>
      <c r="C195" s="77" t="s">
        <v>463</v>
      </c>
      <c r="D195" s="216"/>
      <c r="E195" s="217"/>
      <c r="F195" s="28"/>
      <c r="G195" s="28"/>
      <c r="H195" s="28"/>
      <c r="I195" s="218"/>
      <c r="J195" s="78"/>
      <c r="K195" s="219"/>
      <c r="L195" s="217"/>
      <c r="M195" s="29"/>
      <c r="N195" s="29"/>
      <c r="O195" s="7"/>
      <c r="Q195" s="7"/>
    </row>
    <row r="196" spans="1:21" ht="18" customHeight="1" x14ac:dyDescent="0.2">
      <c r="A196" s="1" t="s">
        <v>9</v>
      </c>
      <c r="B196" s="85" t="s">
        <v>1458</v>
      </c>
      <c r="C196" s="79" t="s">
        <v>463</v>
      </c>
      <c r="D196" s="284" t="s">
        <v>464</v>
      </c>
      <c r="E196" s="285" t="s">
        <v>465</v>
      </c>
      <c r="F196" s="187">
        <v>1</v>
      </c>
      <c r="G196" s="31">
        <v>1</v>
      </c>
      <c r="H196" s="185">
        <v>1</v>
      </c>
      <c r="I196" s="286" t="s">
        <v>43</v>
      </c>
      <c r="J196" s="188" t="s">
        <v>466</v>
      </c>
      <c r="K196" s="287">
        <f t="shared" ref="K196:K203" si="29">L196/H196</f>
        <v>975</v>
      </c>
      <c r="L196" s="288">
        <v>975</v>
      </c>
      <c r="M196" s="289"/>
      <c r="N196" s="290">
        <f t="shared" ref="N196:N203" si="30">M196*L196</f>
        <v>0</v>
      </c>
      <c r="O196" s="33" t="s">
        <v>14</v>
      </c>
      <c r="P196" s="7">
        <f>F196*M196</f>
        <v>0</v>
      </c>
      <c r="Q196" s="34" t="s">
        <v>15</v>
      </c>
      <c r="R196" s="7">
        <f>G196*M196</f>
        <v>0</v>
      </c>
      <c r="S196" s="7" t="s">
        <v>43</v>
      </c>
    </row>
    <row r="197" spans="1:21" ht="18" customHeight="1" x14ac:dyDescent="0.2">
      <c r="A197" s="1" t="s">
        <v>9</v>
      </c>
      <c r="B197" s="85" t="s">
        <v>1458</v>
      </c>
      <c r="C197" s="79" t="s">
        <v>463</v>
      </c>
      <c r="D197" s="284" t="s">
        <v>467</v>
      </c>
      <c r="E197" s="285" t="s">
        <v>468</v>
      </c>
      <c r="F197" s="187">
        <v>1</v>
      </c>
      <c r="G197" s="31">
        <v>1</v>
      </c>
      <c r="H197" s="185">
        <v>1</v>
      </c>
      <c r="I197" s="286" t="s">
        <v>43</v>
      </c>
      <c r="J197" s="189" t="s">
        <v>466</v>
      </c>
      <c r="K197" s="287">
        <f t="shared" si="29"/>
        <v>975</v>
      </c>
      <c r="L197" s="288">
        <v>975</v>
      </c>
      <c r="M197" s="289"/>
      <c r="N197" s="290">
        <f t="shared" si="30"/>
        <v>0</v>
      </c>
      <c r="O197" s="33" t="s">
        <v>14</v>
      </c>
      <c r="P197" s="7">
        <f>F197*M197</f>
        <v>0</v>
      </c>
      <c r="Q197" s="34" t="s">
        <v>15</v>
      </c>
      <c r="R197" s="7">
        <f>G197*M197</f>
        <v>0</v>
      </c>
      <c r="S197" s="7" t="s">
        <v>43</v>
      </c>
    </row>
    <row r="198" spans="1:21" ht="18" customHeight="1" x14ac:dyDescent="0.2">
      <c r="A198" s="1" t="s">
        <v>9</v>
      </c>
      <c r="B198" s="85" t="s">
        <v>1458</v>
      </c>
      <c r="C198" s="79" t="s">
        <v>463</v>
      </c>
      <c r="D198" s="284" t="s">
        <v>469</v>
      </c>
      <c r="E198" s="285" t="s">
        <v>470</v>
      </c>
      <c r="F198" s="187">
        <v>0.75</v>
      </c>
      <c r="G198" s="31">
        <v>0.75</v>
      </c>
      <c r="H198" s="185">
        <v>1</v>
      </c>
      <c r="I198" s="286" t="s">
        <v>43</v>
      </c>
      <c r="J198" s="189" t="s">
        <v>471</v>
      </c>
      <c r="K198" s="287">
        <f t="shared" si="29"/>
        <v>515</v>
      </c>
      <c r="L198" s="288">
        <v>515</v>
      </c>
      <c r="M198" s="289"/>
      <c r="N198" s="290">
        <f t="shared" si="30"/>
        <v>0</v>
      </c>
      <c r="O198" s="33" t="s">
        <v>14</v>
      </c>
      <c r="P198" s="7">
        <f>F198*M198</f>
        <v>0</v>
      </c>
      <c r="Q198" s="34" t="s">
        <v>15</v>
      </c>
      <c r="R198" s="7">
        <f>G198*M198</f>
        <v>0</v>
      </c>
      <c r="S198" s="7" t="s">
        <v>43</v>
      </c>
    </row>
    <row r="199" spans="1:21" ht="18" customHeight="1" x14ac:dyDescent="0.2">
      <c r="A199" s="1" t="s">
        <v>9</v>
      </c>
      <c r="B199" s="85" t="s">
        <v>1458</v>
      </c>
      <c r="C199" s="79" t="s">
        <v>463</v>
      </c>
      <c r="D199" s="284" t="s">
        <v>472</v>
      </c>
      <c r="E199" s="285" t="s">
        <v>473</v>
      </c>
      <c r="F199" s="187">
        <v>1</v>
      </c>
      <c r="G199" s="31">
        <v>1</v>
      </c>
      <c r="H199" s="185">
        <v>1</v>
      </c>
      <c r="I199" s="286" t="s">
        <v>43</v>
      </c>
      <c r="J199" s="189" t="s">
        <v>474</v>
      </c>
      <c r="K199" s="287">
        <f t="shared" si="29"/>
        <v>610</v>
      </c>
      <c r="L199" s="288">
        <v>610</v>
      </c>
      <c r="M199" s="289"/>
      <c r="N199" s="290">
        <f t="shared" si="30"/>
        <v>0</v>
      </c>
      <c r="O199" s="33" t="s">
        <v>14</v>
      </c>
      <c r="P199" s="7">
        <f>F199*M199</f>
        <v>0</v>
      </c>
      <c r="Q199" s="34" t="s">
        <v>15</v>
      </c>
      <c r="R199" s="7">
        <f>G199*M199</f>
        <v>0</v>
      </c>
      <c r="S199" s="7" t="s">
        <v>43</v>
      </c>
    </row>
    <row r="200" spans="1:21" ht="18" customHeight="1" x14ac:dyDescent="0.2">
      <c r="A200" s="1" t="s">
        <v>9</v>
      </c>
      <c r="B200" s="85" t="s">
        <v>1458</v>
      </c>
      <c r="C200" s="79" t="s">
        <v>463</v>
      </c>
      <c r="D200" s="284" t="s">
        <v>475</v>
      </c>
      <c r="E200" s="285" t="s">
        <v>476</v>
      </c>
      <c r="F200" s="187">
        <v>0.75</v>
      </c>
      <c r="G200" s="31">
        <v>0.75</v>
      </c>
      <c r="H200" s="185">
        <v>1</v>
      </c>
      <c r="I200" s="286" t="s">
        <v>43</v>
      </c>
      <c r="J200" s="189"/>
      <c r="K200" s="287">
        <f t="shared" si="29"/>
        <v>485</v>
      </c>
      <c r="L200" s="288">
        <v>485</v>
      </c>
      <c r="M200" s="289"/>
      <c r="N200" s="290">
        <f t="shared" si="30"/>
        <v>0</v>
      </c>
      <c r="O200" s="33" t="s">
        <v>14</v>
      </c>
      <c r="P200" s="7">
        <f>F200*M200</f>
        <v>0</v>
      </c>
      <c r="Q200" s="34" t="s">
        <v>15</v>
      </c>
      <c r="R200" s="7">
        <f>G200*M200</f>
        <v>0</v>
      </c>
      <c r="S200" s="7" t="s">
        <v>43</v>
      </c>
    </row>
    <row r="201" spans="1:21" ht="18" customHeight="1" x14ac:dyDescent="0.2">
      <c r="A201" s="1" t="s">
        <v>9</v>
      </c>
      <c r="B201" s="85" t="s">
        <v>1458</v>
      </c>
      <c r="C201" s="79" t="s">
        <v>463</v>
      </c>
      <c r="D201" s="284" t="s">
        <v>477</v>
      </c>
      <c r="E201" s="285" t="s">
        <v>478</v>
      </c>
      <c r="F201" s="187">
        <v>1</v>
      </c>
      <c r="G201" s="31">
        <v>1</v>
      </c>
      <c r="H201" s="185">
        <v>1</v>
      </c>
      <c r="I201" s="286" t="s">
        <v>43</v>
      </c>
      <c r="J201" s="189" t="s">
        <v>479</v>
      </c>
      <c r="K201" s="287">
        <f t="shared" si="29"/>
        <v>1060</v>
      </c>
      <c r="L201" s="288">
        <v>1060</v>
      </c>
      <c r="M201" s="289"/>
      <c r="N201" s="290">
        <f t="shared" si="30"/>
        <v>0</v>
      </c>
      <c r="O201" s="33" t="s">
        <v>14</v>
      </c>
      <c r="P201" s="7">
        <f>F201*M201</f>
        <v>0</v>
      </c>
      <c r="Q201" s="34" t="s">
        <v>15</v>
      </c>
      <c r="R201" s="7">
        <f>G201*M201</f>
        <v>0</v>
      </c>
      <c r="S201" s="7" t="s">
        <v>43</v>
      </c>
    </row>
    <row r="202" spans="1:21" ht="18" customHeight="1" x14ac:dyDescent="0.2">
      <c r="A202" s="1" t="s">
        <v>9</v>
      </c>
      <c r="B202" s="85" t="s">
        <v>1458</v>
      </c>
      <c r="C202" s="79" t="s">
        <v>463</v>
      </c>
      <c r="D202" s="284" t="s">
        <v>480</v>
      </c>
      <c r="E202" s="285" t="s">
        <v>481</v>
      </c>
      <c r="F202" s="187">
        <v>0.75</v>
      </c>
      <c r="G202" s="31">
        <v>0.75</v>
      </c>
      <c r="H202" s="185">
        <v>1</v>
      </c>
      <c r="I202" s="286" t="s">
        <v>43</v>
      </c>
      <c r="J202" s="189"/>
      <c r="K202" s="287">
        <f t="shared" si="29"/>
        <v>645</v>
      </c>
      <c r="L202" s="288">
        <v>645</v>
      </c>
      <c r="M202" s="289"/>
      <c r="N202" s="290">
        <f t="shared" si="30"/>
        <v>0</v>
      </c>
      <c r="O202" s="33" t="s">
        <v>14</v>
      </c>
      <c r="P202" s="7">
        <f>F202*M202</f>
        <v>0</v>
      </c>
      <c r="Q202" s="34" t="s">
        <v>15</v>
      </c>
      <c r="R202" s="7">
        <f>G202*M202</f>
        <v>0</v>
      </c>
      <c r="S202" s="7" t="s">
        <v>43</v>
      </c>
    </row>
    <row r="203" spans="1:21" ht="18" customHeight="1" x14ac:dyDescent="0.2">
      <c r="A203" s="1" t="s">
        <v>9</v>
      </c>
      <c r="B203" s="85" t="s">
        <v>1458</v>
      </c>
      <c r="C203" s="79" t="s">
        <v>463</v>
      </c>
      <c r="D203" s="284" t="s">
        <v>482</v>
      </c>
      <c r="E203" s="285" t="s">
        <v>483</v>
      </c>
      <c r="F203" s="187">
        <v>0.7</v>
      </c>
      <c r="G203" s="31">
        <v>0.7</v>
      </c>
      <c r="H203" s="185">
        <v>1</v>
      </c>
      <c r="I203" s="286" t="s">
        <v>43</v>
      </c>
      <c r="J203" s="190"/>
      <c r="K203" s="287">
        <f t="shared" si="29"/>
        <v>720</v>
      </c>
      <c r="L203" s="288">
        <v>720</v>
      </c>
      <c r="M203" s="289"/>
      <c r="N203" s="290">
        <f t="shared" si="30"/>
        <v>0</v>
      </c>
      <c r="O203" s="33" t="s">
        <v>14</v>
      </c>
      <c r="P203" s="7">
        <f>F203*M203</f>
        <v>0</v>
      </c>
      <c r="Q203" s="34" t="s">
        <v>15</v>
      </c>
      <c r="R203" s="7">
        <f>G203*M203</f>
        <v>0</v>
      </c>
      <c r="S203" s="7" t="s">
        <v>43</v>
      </c>
    </row>
    <row r="204" spans="1:21" ht="9.9499999999999993" customHeight="1" x14ac:dyDescent="0.2">
      <c r="A204" s="27" t="s">
        <v>9</v>
      </c>
      <c r="B204" s="84" t="s">
        <v>1458</v>
      </c>
      <c r="C204" s="77" t="s">
        <v>484</v>
      </c>
      <c r="D204" s="216"/>
      <c r="E204" s="217"/>
      <c r="F204" s="28"/>
      <c r="G204" s="28"/>
      <c r="H204" s="28"/>
      <c r="I204" s="218"/>
      <c r="J204" s="78"/>
      <c r="K204" s="219"/>
      <c r="L204" s="217"/>
      <c r="O204" s="7"/>
      <c r="Q204" s="7"/>
    </row>
    <row r="205" spans="1:21" ht="18" customHeight="1" x14ac:dyDescent="0.2">
      <c r="A205" s="1" t="s">
        <v>9</v>
      </c>
      <c r="B205" s="85" t="s">
        <v>1458</v>
      </c>
      <c r="C205" s="79" t="s">
        <v>484</v>
      </c>
      <c r="D205" s="284" t="s">
        <v>485</v>
      </c>
      <c r="E205" s="285" t="s">
        <v>486</v>
      </c>
      <c r="F205" s="187">
        <v>0.75</v>
      </c>
      <c r="G205" s="31">
        <v>0.75</v>
      </c>
      <c r="H205" s="185">
        <v>1</v>
      </c>
      <c r="I205" s="286" t="s">
        <v>43</v>
      </c>
      <c r="J205" s="188" t="s">
        <v>487</v>
      </c>
      <c r="K205" s="287">
        <f t="shared" ref="K205:K206" si="31">L205/H205</f>
        <v>385</v>
      </c>
      <c r="L205" s="288">
        <v>385</v>
      </c>
      <c r="M205" s="289"/>
      <c r="N205" s="290">
        <f>M205*L205</f>
        <v>0</v>
      </c>
      <c r="O205" s="33" t="s">
        <v>14</v>
      </c>
      <c r="P205" s="7">
        <f>F205*M205</f>
        <v>0</v>
      </c>
      <c r="Q205" s="34" t="s">
        <v>15</v>
      </c>
      <c r="R205" s="7">
        <f>G205*M205</f>
        <v>0</v>
      </c>
      <c r="S205" s="7" t="s">
        <v>43</v>
      </c>
    </row>
    <row r="206" spans="1:21" ht="18" customHeight="1" x14ac:dyDescent="0.2">
      <c r="A206" s="1" t="s">
        <v>9</v>
      </c>
      <c r="B206" s="85" t="s">
        <v>1458</v>
      </c>
      <c r="C206" s="79" t="s">
        <v>484</v>
      </c>
      <c r="D206" s="284" t="s">
        <v>488</v>
      </c>
      <c r="E206" s="285" t="s">
        <v>489</v>
      </c>
      <c r="F206" s="187">
        <v>0.75</v>
      </c>
      <c r="G206" s="31">
        <v>0.75</v>
      </c>
      <c r="H206" s="185">
        <v>1</v>
      </c>
      <c r="I206" s="286" t="s">
        <v>43</v>
      </c>
      <c r="J206" s="190" t="s">
        <v>487</v>
      </c>
      <c r="K206" s="287">
        <f t="shared" si="31"/>
        <v>375</v>
      </c>
      <c r="L206" s="288">
        <v>375</v>
      </c>
      <c r="M206" s="289"/>
      <c r="N206" s="290">
        <f>M206*L206</f>
        <v>0</v>
      </c>
      <c r="O206" s="33" t="s">
        <v>14</v>
      </c>
      <c r="P206" s="7">
        <f>F206*M206</f>
        <v>0</v>
      </c>
      <c r="Q206" s="34" t="s">
        <v>15</v>
      </c>
      <c r="R206" s="7">
        <f>G206*M206</f>
        <v>0</v>
      </c>
      <c r="S206" s="7" t="s">
        <v>43</v>
      </c>
    </row>
    <row r="207" spans="1:21" ht="9.9499999999999993" customHeight="1" x14ac:dyDescent="0.2">
      <c r="A207" s="27" t="s">
        <v>9</v>
      </c>
      <c r="B207" s="84" t="s">
        <v>1458</v>
      </c>
      <c r="C207" s="77" t="s">
        <v>490</v>
      </c>
      <c r="D207" s="216"/>
      <c r="E207" s="217"/>
      <c r="F207" s="28"/>
      <c r="G207" s="28"/>
      <c r="H207" s="28"/>
      <c r="I207" s="218"/>
      <c r="J207" s="78"/>
      <c r="K207" s="219"/>
      <c r="L207" s="217"/>
      <c r="M207" s="29"/>
      <c r="N207" s="29"/>
      <c r="O207" s="7"/>
      <c r="Q207" s="7"/>
    </row>
    <row r="208" spans="1:21" ht="18" customHeight="1" x14ac:dyDescent="0.2">
      <c r="A208" s="1" t="s">
        <v>9</v>
      </c>
      <c r="B208" s="85" t="s">
        <v>1458</v>
      </c>
      <c r="C208" s="79" t="s">
        <v>490</v>
      </c>
      <c r="D208" s="284" t="s">
        <v>491</v>
      </c>
      <c r="E208" s="285" t="s">
        <v>492</v>
      </c>
      <c r="F208" s="187">
        <v>0.75</v>
      </c>
      <c r="G208" s="31">
        <v>0.75</v>
      </c>
      <c r="H208" s="185">
        <v>1</v>
      </c>
      <c r="I208" s="286" t="s">
        <v>43</v>
      </c>
      <c r="J208" s="188" t="s">
        <v>493</v>
      </c>
      <c r="K208" s="287">
        <f t="shared" ref="K208:K213" si="32">L208/H208</f>
        <v>845</v>
      </c>
      <c r="L208" s="288">
        <v>845</v>
      </c>
      <c r="M208" s="289"/>
      <c r="N208" s="290">
        <f t="shared" ref="N208:N213" si="33">M208*L208</f>
        <v>0</v>
      </c>
      <c r="O208" s="33" t="s">
        <v>14</v>
      </c>
      <c r="P208" s="7">
        <f>F208*M208</f>
        <v>0</v>
      </c>
      <c r="Q208" s="34" t="s">
        <v>15</v>
      </c>
      <c r="R208" s="7">
        <f>G208*M208</f>
        <v>0</v>
      </c>
      <c r="S208" s="7" t="s">
        <v>43</v>
      </c>
    </row>
    <row r="209" spans="1:19" ht="18" customHeight="1" x14ac:dyDescent="0.2">
      <c r="A209" s="1" t="s">
        <v>9</v>
      </c>
      <c r="B209" s="85" t="s">
        <v>1458</v>
      </c>
      <c r="C209" s="79" t="s">
        <v>490</v>
      </c>
      <c r="D209" s="284" t="s">
        <v>494</v>
      </c>
      <c r="E209" s="285" t="s">
        <v>495</v>
      </c>
      <c r="F209" s="187">
        <v>0.75</v>
      </c>
      <c r="G209" s="31">
        <v>0.75</v>
      </c>
      <c r="H209" s="185">
        <v>1</v>
      </c>
      <c r="I209" s="286" t="s">
        <v>43</v>
      </c>
      <c r="J209" s="189" t="s">
        <v>493</v>
      </c>
      <c r="K209" s="287">
        <f t="shared" si="32"/>
        <v>550</v>
      </c>
      <c r="L209" s="288">
        <v>550</v>
      </c>
      <c r="M209" s="289"/>
      <c r="N209" s="290">
        <f t="shared" si="33"/>
        <v>0</v>
      </c>
      <c r="O209" s="33" t="s">
        <v>14</v>
      </c>
      <c r="P209" s="7">
        <f>F209*M209</f>
        <v>0</v>
      </c>
      <c r="Q209" s="34" t="s">
        <v>15</v>
      </c>
      <c r="R209" s="7">
        <f>G209*M209</f>
        <v>0</v>
      </c>
      <c r="S209" s="7" t="s">
        <v>43</v>
      </c>
    </row>
    <row r="210" spans="1:19" ht="18" customHeight="1" x14ac:dyDescent="0.2">
      <c r="A210" s="1" t="s">
        <v>9</v>
      </c>
      <c r="B210" s="85" t="s">
        <v>1458</v>
      </c>
      <c r="C210" s="79" t="s">
        <v>490</v>
      </c>
      <c r="D210" s="284" t="s">
        <v>496</v>
      </c>
      <c r="E210" s="285" t="s">
        <v>497</v>
      </c>
      <c r="F210" s="187">
        <v>0.75</v>
      </c>
      <c r="G210" s="31">
        <v>0.75</v>
      </c>
      <c r="H210" s="185">
        <v>1</v>
      </c>
      <c r="I210" s="286" t="s">
        <v>43</v>
      </c>
      <c r="J210" s="189"/>
      <c r="K210" s="287">
        <f t="shared" si="32"/>
        <v>360</v>
      </c>
      <c r="L210" s="288">
        <v>360</v>
      </c>
      <c r="M210" s="289"/>
      <c r="N210" s="290">
        <f t="shared" si="33"/>
        <v>0</v>
      </c>
      <c r="O210" s="33" t="s">
        <v>14</v>
      </c>
      <c r="P210" s="7">
        <f>F210*M210</f>
        <v>0</v>
      </c>
      <c r="Q210" s="34" t="s">
        <v>15</v>
      </c>
      <c r="R210" s="7">
        <f>G210*M210</f>
        <v>0</v>
      </c>
      <c r="S210" s="7" t="s">
        <v>43</v>
      </c>
    </row>
    <row r="211" spans="1:19" ht="18" customHeight="1" x14ac:dyDescent="0.2">
      <c r="A211" s="1" t="s">
        <v>9</v>
      </c>
      <c r="B211" s="85" t="s">
        <v>1458</v>
      </c>
      <c r="C211" s="79" t="s">
        <v>490</v>
      </c>
      <c r="D211" s="284" t="s">
        <v>498</v>
      </c>
      <c r="E211" s="285" t="s">
        <v>499</v>
      </c>
      <c r="F211" s="187">
        <v>0.75</v>
      </c>
      <c r="G211" s="31">
        <v>0.75</v>
      </c>
      <c r="H211" s="185">
        <v>1</v>
      </c>
      <c r="I211" s="286" t="s">
        <v>43</v>
      </c>
      <c r="J211" s="189" t="s">
        <v>500</v>
      </c>
      <c r="K211" s="287">
        <f t="shared" si="32"/>
        <v>365</v>
      </c>
      <c r="L211" s="288">
        <v>365</v>
      </c>
      <c r="M211" s="289"/>
      <c r="N211" s="290">
        <f t="shared" si="33"/>
        <v>0</v>
      </c>
      <c r="O211" s="33" t="s">
        <v>14</v>
      </c>
      <c r="P211" s="7">
        <f>F211*M211</f>
        <v>0</v>
      </c>
      <c r="Q211" s="34" t="s">
        <v>15</v>
      </c>
      <c r="R211" s="7">
        <f>G211*M211</f>
        <v>0</v>
      </c>
      <c r="S211" s="7" t="s">
        <v>43</v>
      </c>
    </row>
    <row r="212" spans="1:19" ht="18" customHeight="1" x14ac:dyDescent="0.2">
      <c r="A212" s="1" t="s">
        <v>9</v>
      </c>
      <c r="B212" s="85" t="s">
        <v>1458</v>
      </c>
      <c r="C212" s="79" t="s">
        <v>490</v>
      </c>
      <c r="D212" s="284" t="s">
        <v>501</v>
      </c>
      <c r="E212" s="285" t="s">
        <v>502</v>
      </c>
      <c r="F212" s="187">
        <v>0.75</v>
      </c>
      <c r="G212" s="31">
        <v>0.75</v>
      </c>
      <c r="H212" s="185">
        <v>1</v>
      </c>
      <c r="I212" s="286" t="s">
        <v>43</v>
      </c>
      <c r="J212" s="189" t="s">
        <v>503</v>
      </c>
      <c r="K212" s="287">
        <f t="shared" si="32"/>
        <v>815</v>
      </c>
      <c r="L212" s="288">
        <v>815</v>
      </c>
      <c r="M212" s="289"/>
      <c r="N212" s="290">
        <f t="shared" si="33"/>
        <v>0</v>
      </c>
      <c r="O212" s="33" t="s">
        <v>14</v>
      </c>
      <c r="P212" s="7">
        <f>F212*M212</f>
        <v>0</v>
      </c>
      <c r="Q212" s="34" t="s">
        <v>15</v>
      </c>
      <c r="R212" s="7">
        <f>G212*M212</f>
        <v>0</v>
      </c>
      <c r="S212" s="7" t="s">
        <v>43</v>
      </c>
    </row>
    <row r="213" spans="1:19" ht="18" customHeight="1" x14ac:dyDescent="0.2">
      <c r="A213" s="1" t="s">
        <v>9</v>
      </c>
      <c r="B213" s="85" t="s">
        <v>1458</v>
      </c>
      <c r="C213" s="79" t="s">
        <v>490</v>
      </c>
      <c r="D213" s="284" t="s">
        <v>504</v>
      </c>
      <c r="E213" s="285" t="s">
        <v>505</v>
      </c>
      <c r="F213" s="187">
        <v>5</v>
      </c>
      <c r="G213" s="31">
        <v>5</v>
      </c>
      <c r="H213" s="185">
        <v>1</v>
      </c>
      <c r="I213" s="286" t="s">
        <v>43</v>
      </c>
      <c r="J213" s="190"/>
      <c r="K213" s="287">
        <f t="shared" si="32"/>
        <v>955</v>
      </c>
      <c r="L213" s="288">
        <v>955</v>
      </c>
      <c r="M213" s="289"/>
      <c r="N213" s="290">
        <f t="shared" si="33"/>
        <v>0</v>
      </c>
      <c r="O213" s="33" t="s">
        <v>14</v>
      </c>
      <c r="P213" s="7">
        <f>F213*M213</f>
        <v>0</v>
      </c>
      <c r="Q213" s="34" t="s">
        <v>15</v>
      </c>
      <c r="R213" s="7">
        <f>G213*M213</f>
        <v>0</v>
      </c>
      <c r="S213" s="7" t="s">
        <v>43</v>
      </c>
    </row>
    <row r="214" spans="1:19" ht="9.9499999999999993" customHeight="1" x14ac:dyDescent="0.2">
      <c r="A214" s="27" t="s">
        <v>9</v>
      </c>
      <c r="B214" s="84" t="s">
        <v>1458</v>
      </c>
      <c r="C214" s="77" t="s">
        <v>506</v>
      </c>
      <c r="D214" s="216"/>
      <c r="E214" s="217"/>
      <c r="F214" s="28"/>
      <c r="G214" s="28"/>
      <c r="H214" s="28"/>
      <c r="I214" s="218"/>
      <c r="J214" s="78"/>
      <c r="K214" s="219"/>
      <c r="L214" s="217"/>
      <c r="M214" s="29"/>
      <c r="N214" s="29"/>
      <c r="O214" s="7"/>
      <c r="Q214" s="7"/>
    </row>
    <row r="215" spans="1:19" ht="18" customHeight="1" x14ac:dyDescent="0.2">
      <c r="A215" s="1" t="s">
        <v>9</v>
      </c>
      <c r="B215" s="85" t="s">
        <v>1458</v>
      </c>
      <c r="C215" s="79" t="s">
        <v>506</v>
      </c>
      <c r="D215" s="284" t="s">
        <v>507</v>
      </c>
      <c r="E215" s="285" t="s">
        <v>508</v>
      </c>
      <c r="F215" s="187">
        <v>0.75</v>
      </c>
      <c r="G215" s="31">
        <v>0.75</v>
      </c>
      <c r="H215" s="185">
        <v>1</v>
      </c>
      <c r="I215" s="286" t="s">
        <v>43</v>
      </c>
      <c r="J215" s="191"/>
      <c r="K215" s="287">
        <f>L215/H215</f>
        <v>385</v>
      </c>
      <c r="L215" s="288">
        <v>385</v>
      </c>
      <c r="M215" s="289"/>
      <c r="N215" s="290">
        <f>M215*L215</f>
        <v>0</v>
      </c>
      <c r="O215" s="33" t="s">
        <v>14</v>
      </c>
      <c r="P215" s="7">
        <f>F215*M215</f>
        <v>0</v>
      </c>
      <c r="Q215" s="34" t="s">
        <v>15</v>
      </c>
      <c r="R215" s="7">
        <f>G215*M215</f>
        <v>0</v>
      </c>
      <c r="S215" s="7" t="s">
        <v>43</v>
      </c>
    </row>
    <row r="216" spans="1:19" ht="9.9499999999999993" customHeight="1" x14ac:dyDescent="0.2">
      <c r="A216" s="27" t="s">
        <v>9</v>
      </c>
      <c r="B216" s="84" t="s">
        <v>1458</v>
      </c>
      <c r="C216" s="77" t="s">
        <v>509</v>
      </c>
      <c r="D216" s="216"/>
      <c r="E216" s="217"/>
      <c r="F216" s="28"/>
      <c r="G216" s="28"/>
      <c r="H216" s="28"/>
      <c r="I216" s="218"/>
      <c r="J216" s="78"/>
      <c r="K216" s="219"/>
      <c r="L216" s="217"/>
      <c r="M216" s="29"/>
      <c r="N216" s="29"/>
      <c r="O216" s="7"/>
      <c r="Q216" s="7"/>
    </row>
    <row r="217" spans="1:19" ht="18" customHeight="1" x14ac:dyDescent="0.2">
      <c r="A217" s="1" t="s">
        <v>9</v>
      </c>
      <c r="B217" s="85" t="s">
        <v>1458</v>
      </c>
      <c r="C217" s="79" t="s">
        <v>509</v>
      </c>
      <c r="D217" s="284" t="s">
        <v>510</v>
      </c>
      <c r="E217" s="285" t="s">
        <v>511</v>
      </c>
      <c r="F217" s="187">
        <v>0.75</v>
      </c>
      <c r="G217" s="31">
        <v>0.75</v>
      </c>
      <c r="H217" s="185">
        <v>1</v>
      </c>
      <c r="I217" s="286" t="s">
        <v>43</v>
      </c>
      <c r="J217" s="188" t="s">
        <v>493</v>
      </c>
      <c r="K217" s="287">
        <f t="shared" ref="K217:K224" si="34">L217/H217</f>
        <v>610</v>
      </c>
      <c r="L217" s="288">
        <v>610</v>
      </c>
      <c r="M217" s="289"/>
      <c r="N217" s="290">
        <f t="shared" ref="N217:N224" si="35">M217*L217</f>
        <v>0</v>
      </c>
      <c r="O217" s="33" t="s">
        <v>14</v>
      </c>
      <c r="P217" s="7">
        <f>F217*M217</f>
        <v>0</v>
      </c>
      <c r="Q217" s="34" t="s">
        <v>15</v>
      </c>
      <c r="R217" s="7">
        <f>G217*M217</f>
        <v>0</v>
      </c>
      <c r="S217" s="7" t="s">
        <v>43</v>
      </c>
    </row>
    <row r="218" spans="1:19" ht="18" customHeight="1" x14ac:dyDescent="0.2">
      <c r="A218" s="1" t="s">
        <v>9</v>
      </c>
      <c r="B218" s="85" t="s">
        <v>1458</v>
      </c>
      <c r="C218" s="79" t="s">
        <v>509</v>
      </c>
      <c r="D218" s="284" t="s">
        <v>512</v>
      </c>
      <c r="E218" s="285" t="s">
        <v>513</v>
      </c>
      <c r="F218" s="187">
        <v>0.75</v>
      </c>
      <c r="G218" s="31">
        <v>0.75</v>
      </c>
      <c r="H218" s="185">
        <v>1</v>
      </c>
      <c r="I218" s="286" t="s">
        <v>43</v>
      </c>
      <c r="J218" s="189"/>
      <c r="K218" s="287">
        <f t="shared" si="34"/>
        <v>340</v>
      </c>
      <c r="L218" s="288">
        <v>340</v>
      </c>
      <c r="M218" s="289"/>
      <c r="N218" s="290">
        <f t="shared" si="35"/>
        <v>0</v>
      </c>
      <c r="O218" s="33" t="s">
        <v>14</v>
      </c>
      <c r="P218" s="7">
        <f>F218*M218</f>
        <v>0</v>
      </c>
      <c r="Q218" s="34" t="s">
        <v>15</v>
      </c>
      <c r="R218" s="7">
        <f>G218*M218</f>
        <v>0</v>
      </c>
      <c r="S218" s="7" t="s">
        <v>43</v>
      </c>
    </row>
    <row r="219" spans="1:19" ht="18" customHeight="1" x14ac:dyDescent="0.2">
      <c r="A219" s="1" t="s">
        <v>9</v>
      </c>
      <c r="B219" s="85" t="s">
        <v>1458</v>
      </c>
      <c r="C219" s="79" t="s">
        <v>509</v>
      </c>
      <c r="D219" s="284" t="s">
        <v>514</v>
      </c>
      <c r="E219" s="285" t="s">
        <v>515</v>
      </c>
      <c r="F219" s="187">
        <v>0.75</v>
      </c>
      <c r="G219" s="31">
        <v>0.75</v>
      </c>
      <c r="H219" s="185">
        <v>1</v>
      </c>
      <c r="I219" s="286" t="s">
        <v>43</v>
      </c>
      <c r="J219" s="189" t="s">
        <v>500</v>
      </c>
      <c r="K219" s="287">
        <f t="shared" si="34"/>
        <v>340</v>
      </c>
      <c r="L219" s="288">
        <v>340</v>
      </c>
      <c r="M219" s="289"/>
      <c r="N219" s="290">
        <f t="shared" si="35"/>
        <v>0</v>
      </c>
      <c r="O219" s="33" t="s">
        <v>14</v>
      </c>
      <c r="P219" s="7">
        <f>F219*M219</f>
        <v>0</v>
      </c>
      <c r="Q219" s="34" t="s">
        <v>15</v>
      </c>
      <c r="R219" s="7">
        <f>G219*M219</f>
        <v>0</v>
      </c>
      <c r="S219" s="7" t="s">
        <v>43</v>
      </c>
    </row>
    <row r="220" spans="1:19" ht="18" customHeight="1" x14ac:dyDescent="0.2">
      <c r="A220" s="1" t="s">
        <v>9</v>
      </c>
      <c r="B220" s="85" t="s">
        <v>1458</v>
      </c>
      <c r="C220" s="79" t="s">
        <v>509</v>
      </c>
      <c r="D220" s="284" t="s">
        <v>516</v>
      </c>
      <c r="E220" s="285" t="s">
        <v>517</v>
      </c>
      <c r="F220" s="187">
        <v>0.75</v>
      </c>
      <c r="G220" s="31">
        <v>0.75</v>
      </c>
      <c r="H220" s="185">
        <v>1</v>
      </c>
      <c r="I220" s="286" t="s">
        <v>43</v>
      </c>
      <c r="J220" s="189" t="s">
        <v>500</v>
      </c>
      <c r="K220" s="287">
        <f t="shared" si="34"/>
        <v>340</v>
      </c>
      <c r="L220" s="288">
        <v>340</v>
      </c>
      <c r="M220" s="289"/>
      <c r="N220" s="290">
        <f t="shared" si="35"/>
        <v>0</v>
      </c>
      <c r="O220" s="33" t="s">
        <v>14</v>
      </c>
      <c r="P220" s="7">
        <f>F220*M220</f>
        <v>0</v>
      </c>
      <c r="Q220" s="34" t="s">
        <v>15</v>
      </c>
      <c r="R220" s="7">
        <f>G220*M220</f>
        <v>0</v>
      </c>
      <c r="S220" s="7" t="s">
        <v>43</v>
      </c>
    </row>
    <row r="221" spans="1:19" ht="18" customHeight="1" x14ac:dyDescent="0.2">
      <c r="A221" s="1" t="s">
        <v>9</v>
      </c>
      <c r="B221" s="85" t="s">
        <v>1458</v>
      </c>
      <c r="C221" s="79" t="s">
        <v>509</v>
      </c>
      <c r="D221" s="284" t="s">
        <v>518</v>
      </c>
      <c r="E221" s="285" t="s">
        <v>519</v>
      </c>
      <c r="F221" s="187">
        <v>0.75</v>
      </c>
      <c r="G221" s="31">
        <v>0.75</v>
      </c>
      <c r="H221" s="185">
        <v>1</v>
      </c>
      <c r="I221" s="286" t="s">
        <v>43</v>
      </c>
      <c r="J221" s="189"/>
      <c r="K221" s="287">
        <f t="shared" si="34"/>
        <v>425</v>
      </c>
      <c r="L221" s="288">
        <v>425</v>
      </c>
      <c r="M221" s="289"/>
      <c r="N221" s="290">
        <f t="shared" si="35"/>
        <v>0</v>
      </c>
      <c r="O221" s="33" t="s">
        <v>14</v>
      </c>
      <c r="P221" s="7">
        <f>F221*M221</f>
        <v>0</v>
      </c>
      <c r="Q221" s="34" t="s">
        <v>15</v>
      </c>
      <c r="R221" s="7">
        <f>G221*M221</f>
        <v>0</v>
      </c>
      <c r="S221" s="7" t="s">
        <v>43</v>
      </c>
    </row>
    <row r="222" spans="1:19" ht="18" customHeight="1" x14ac:dyDescent="0.2">
      <c r="A222" s="1" t="s">
        <v>9</v>
      </c>
      <c r="B222" s="85" t="s">
        <v>1458</v>
      </c>
      <c r="C222" s="79" t="s">
        <v>509</v>
      </c>
      <c r="D222" s="284" t="s">
        <v>520</v>
      </c>
      <c r="E222" s="285" t="s">
        <v>521</v>
      </c>
      <c r="F222" s="187">
        <v>0.75</v>
      </c>
      <c r="G222" s="31">
        <v>0.75</v>
      </c>
      <c r="H222" s="185">
        <v>1</v>
      </c>
      <c r="I222" s="286" t="s">
        <v>43</v>
      </c>
      <c r="J222" s="189"/>
      <c r="K222" s="287">
        <f t="shared" si="34"/>
        <v>760</v>
      </c>
      <c r="L222" s="288">
        <v>760</v>
      </c>
      <c r="M222" s="289"/>
      <c r="N222" s="290">
        <f t="shared" si="35"/>
        <v>0</v>
      </c>
      <c r="O222" s="33" t="s">
        <v>14</v>
      </c>
      <c r="P222" s="7">
        <f>F222*M222</f>
        <v>0</v>
      </c>
      <c r="Q222" s="34" t="s">
        <v>15</v>
      </c>
      <c r="R222" s="7">
        <f>G222*M222</f>
        <v>0</v>
      </c>
      <c r="S222" s="7" t="s">
        <v>43</v>
      </c>
    </row>
    <row r="223" spans="1:19" ht="18" customHeight="1" x14ac:dyDescent="0.2">
      <c r="A223" s="1" t="s">
        <v>9</v>
      </c>
      <c r="B223" s="85" t="s">
        <v>1458</v>
      </c>
      <c r="C223" s="79" t="s">
        <v>509</v>
      </c>
      <c r="D223" s="284" t="s">
        <v>522</v>
      </c>
      <c r="E223" s="285" t="s">
        <v>523</v>
      </c>
      <c r="F223" s="187">
        <v>0.75</v>
      </c>
      <c r="G223" s="31">
        <v>0.75</v>
      </c>
      <c r="H223" s="185">
        <v>1</v>
      </c>
      <c r="I223" s="286" t="s">
        <v>43</v>
      </c>
      <c r="J223" s="189"/>
      <c r="K223" s="287">
        <f t="shared" si="34"/>
        <v>270</v>
      </c>
      <c r="L223" s="288">
        <v>270</v>
      </c>
      <c r="M223" s="289"/>
      <c r="N223" s="290">
        <f t="shared" si="35"/>
        <v>0</v>
      </c>
      <c r="O223" s="33" t="s">
        <v>14</v>
      </c>
      <c r="P223" s="7">
        <f>F223*M223</f>
        <v>0</v>
      </c>
      <c r="Q223" s="34" t="s">
        <v>15</v>
      </c>
      <c r="R223" s="7">
        <f>G223*M223</f>
        <v>0</v>
      </c>
      <c r="S223" s="7" t="s">
        <v>43</v>
      </c>
    </row>
    <row r="224" spans="1:19" ht="18" customHeight="1" x14ac:dyDescent="0.2">
      <c r="A224" s="1" t="s">
        <v>9</v>
      </c>
      <c r="B224" s="85" t="s">
        <v>1458</v>
      </c>
      <c r="C224" s="79" t="s">
        <v>509</v>
      </c>
      <c r="D224" s="284" t="s">
        <v>524</v>
      </c>
      <c r="E224" s="285" t="s">
        <v>525</v>
      </c>
      <c r="F224" s="187">
        <v>0.75</v>
      </c>
      <c r="G224" s="31">
        <v>0.75</v>
      </c>
      <c r="H224" s="185">
        <v>1</v>
      </c>
      <c r="I224" s="286" t="s">
        <v>43</v>
      </c>
      <c r="J224" s="190" t="s">
        <v>500</v>
      </c>
      <c r="K224" s="287">
        <f t="shared" si="34"/>
        <v>320</v>
      </c>
      <c r="L224" s="288">
        <v>320</v>
      </c>
      <c r="M224" s="289"/>
      <c r="N224" s="290">
        <f t="shared" si="35"/>
        <v>0</v>
      </c>
      <c r="O224" s="33" t="s">
        <v>14</v>
      </c>
      <c r="P224" s="7">
        <f>F224*M224</f>
        <v>0</v>
      </c>
      <c r="Q224" s="34" t="s">
        <v>15</v>
      </c>
      <c r="R224" s="7">
        <f>G224*M224</f>
        <v>0</v>
      </c>
      <c r="S224" s="7" t="s">
        <v>43</v>
      </c>
    </row>
    <row r="225" spans="1:23" ht="9.9499999999999993" customHeight="1" x14ac:dyDescent="0.2">
      <c r="A225" s="27" t="s">
        <v>9</v>
      </c>
      <c r="B225" s="84" t="s">
        <v>1458</v>
      </c>
      <c r="C225" s="77" t="s">
        <v>526</v>
      </c>
      <c r="D225" s="216"/>
      <c r="E225" s="217"/>
      <c r="F225" s="28"/>
      <c r="G225" s="28"/>
      <c r="H225" s="28"/>
      <c r="I225" s="218"/>
      <c r="J225" s="78"/>
      <c r="K225" s="219"/>
      <c r="L225" s="217"/>
      <c r="M225" s="29"/>
      <c r="N225" s="29"/>
      <c r="O225" s="7"/>
      <c r="Q225" s="7"/>
    </row>
    <row r="226" spans="1:23" ht="18" customHeight="1" x14ac:dyDescent="0.2">
      <c r="A226" s="1" t="s">
        <v>9</v>
      </c>
      <c r="B226" s="85" t="s">
        <v>1458</v>
      </c>
      <c r="C226" s="79" t="s">
        <v>526</v>
      </c>
      <c r="D226" s="284" t="s">
        <v>527</v>
      </c>
      <c r="E226" s="285" t="s">
        <v>528</v>
      </c>
      <c r="F226" s="187">
        <v>0.75</v>
      </c>
      <c r="G226" s="31">
        <v>0.75</v>
      </c>
      <c r="H226" s="185">
        <v>1</v>
      </c>
      <c r="I226" s="286" t="s">
        <v>43</v>
      </c>
      <c r="J226" s="188"/>
      <c r="K226" s="287">
        <f t="shared" ref="K226:K227" si="36">L226/H226</f>
        <v>465</v>
      </c>
      <c r="L226" s="288">
        <v>465</v>
      </c>
      <c r="M226" s="289"/>
      <c r="N226" s="290">
        <f>M226*L226</f>
        <v>0</v>
      </c>
      <c r="O226" s="33" t="s">
        <v>14</v>
      </c>
      <c r="P226" s="7">
        <f>F226*M226</f>
        <v>0</v>
      </c>
      <c r="Q226" s="34" t="s">
        <v>15</v>
      </c>
      <c r="R226" s="7">
        <f>G226*M226</f>
        <v>0</v>
      </c>
      <c r="S226" s="7" t="s">
        <v>43</v>
      </c>
    </row>
    <row r="227" spans="1:23" ht="18" customHeight="1" x14ac:dyDescent="0.2">
      <c r="A227" s="1" t="s">
        <v>9</v>
      </c>
      <c r="B227" s="85" t="s">
        <v>1458</v>
      </c>
      <c r="C227" s="79" t="s">
        <v>526</v>
      </c>
      <c r="D227" s="284" t="s">
        <v>529</v>
      </c>
      <c r="E227" s="285" t="s">
        <v>530</v>
      </c>
      <c r="F227" s="187">
        <v>0.75</v>
      </c>
      <c r="G227" s="31">
        <v>0.75</v>
      </c>
      <c r="H227" s="185">
        <v>1</v>
      </c>
      <c r="I227" s="286" t="s">
        <v>43</v>
      </c>
      <c r="J227" s="190"/>
      <c r="K227" s="287">
        <f t="shared" si="36"/>
        <v>335</v>
      </c>
      <c r="L227" s="288">
        <v>335</v>
      </c>
      <c r="M227" s="289"/>
      <c r="N227" s="290">
        <f>M227*L227</f>
        <v>0</v>
      </c>
      <c r="O227" s="33" t="s">
        <v>14</v>
      </c>
      <c r="P227" s="7">
        <f>F227*M227</f>
        <v>0</v>
      </c>
      <c r="Q227" s="34" t="s">
        <v>15</v>
      </c>
      <c r="R227" s="7">
        <f>G227*M227</f>
        <v>0</v>
      </c>
      <c r="S227" s="7" t="s">
        <v>43</v>
      </c>
    </row>
    <row r="228" spans="1:23" ht="9.9499999999999993" customHeight="1" x14ac:dyDescent="0.2">
      <c r="A228" s="27" t="s">
        <v>9</v>
      </c>
      <c r="B228" s="84" t="s">
        <v>1458</v>
      </c>
      <c r="C228" s="77" t="s">
        <v>531</v>
      </c>
      <c r="D228" s="216"/>
      <c r="E228" s="217"/>
      <c r="F228" s="28"/>
      <c r="G228" s="28"/>
      <c r="H228" s="28"/>
      <c r="I228" s="218"/>
      <c r="J228" s="78"/>
      <c r="K228" s="219"/>
      <c r="L228" s="217"/>
      <c r="M228" s="29"/>
      <c r="N228" s="29"/>
      <c r="O228" s="7"/>
      <c r="Q228" s="7"/>
    </row>
    <row r="229" spans="1:23" ht="18" customHeight="1" x14ac:dyDescent="0.2">
      <c r="A229" s="1" t="s">
        <v>9</v>
      </c>
      <c r="B229" s="85" t="s">
        <v>1458</v>
      </c>
      <c r="C229" s="79" t="s">
        <v>531</v>
      </c>
      <c r="D229" s="284" t="s">
        <v>532</v>
      </c>
      <c r="E229" s="285" t="s">
        <v>533</v>
      </c>
      <c r="F229" s="187">
        <v>0.75</v>
      </c>
      <c r="G229" s="31">
        <v>0.75</v>
      </c>
      <c r="H229" s="185">
        <v>1</v>
      </c>
      <c r="I229" s="286" t="s">
        <v>43</v>
      </c>
      <c r="J229" s="188" t="s">
        <v>534</v>
      </c>
      <c r="K229" s="287">
        <f t="shared" ref="K229:K232" si="37">L229/H229</f>
        <v>805</v>
      </c>
      <c r="L229" s="288">
        <v>805</v>
      </c>
      <c r="M229" s="289"/>
      <c r="N229" s="290">
        <f>M229*L229</f>
        <v>0</v>
      </c>
      <c r="O229" s="33" t="s">
        <v>14</v>
      </c>
      <c r="P229" s="7">
        <f>F229*M229</f>
        <v>0</v>
      </c>
      <c r="Q229" s="34" t="s">
        <v>15</v>
      </c>
      <c r="R229" s="7">
        <f>G229*M229</f>
        <v>0</v>
      </c>
      <c r="S229" s="7" t="s">
        <v>43</v>
      </c>
    </row>
    <row r="230" spans="1:23" ht="18" customHeight="1" x14ac:dyDescent="0.2">
      <c r="A230" s="1" t="s">
        <v>9</v>
      </c>
      <c r="B230" s="85" t="s">
        <v>1458</v>
      </c>
      <c r="C230" s="79" t="s">
        <v>531</v>
      </c>
      <c r="D230" s="284" t="s">
        <v>535</v>
      </c>
      <c r="E230" s="285" t="s">
        <v>536</v>
      </c>
      <c r="F230" s="187">
        <v>0.75</v>
      </c>
      <c r="G230" s="31">
        <v>0.75</v>
      </c>
      <c r="H230" s="185">
        <v>1</v>
      </c>
      <c r="I230" s="286" t="s">
        <v>43</v>
      </c>
      <c r="J230" s="189"/>
      <c r="K230" s="287">
        <f t="shared" si="37"/>
        <v>870</v>
      </c>
      <c r="L230" s="288">
        <v>870</v>
      </c>
      <c r="M230" s="289"/>
      <c r="N230" s="290">
        <f>M230*L230</f>
        <v>0</v>
      </c>
      <c r="O230" s="33" t="s">
        <v>14</v>
      </c>
      <c r="P230" s="7">
        <f>F230*M230</f>
        <v>0</v>
      </c>
      <c r="Q230" s="34" t="s">
        <v>15</v>
      </c>
      <c r="R230" s="7">
        <f>G230*M230</f>
        <v>0</v>
      </c>
      <c r="S230" s="7" t="s">
        <v>43</v>
      </c>
    </row>
    <row r="231" spans="1:23" ht="18" customHeight="1" x14ac:dyDescent="0.2">
      <c r="A231" s="1" t="s">
        <v>9</v>
      </c>
      <c r="B231" s="85" t="s">
        <v>1458</v>
      </c>
      <c r="C231" s="79" t="s">
        <v>531</v>
      </c>
      <c r="D231" s="284" t="s">
        <v>537</v>
      </c>
      <c r="E231" s="285" t="s">
        <v>538</v>
      </c>
      <c r="F231" s="187">
        <v>0.75</v>
      </c>
      <c r="G231" s="31">
        <v>0.75</v>
      </c>
      <c r="H231" s="185">
        <v>1</v>
      </c>
      <c r="I231" s="286" t="s">
        <v>43</v>
      </c>
      <c r="J231" s="189" t="s">
        <v>539</v>
      </c>
      <c r="K231" s="287">
        <f t="shared" si="37"/>
        <v>915</v>
      </c>
      <c r="L231" s="288">
        <v>915</v>
      </c>
      <c r="M231" s="289"/>
      <c r="N231" s="290">
        <f>M231*L231</f>
        <v>0</v>
      </c>
      <c r="O231" s="33" t="s">
        <v>14</v>
      </c>
      <c r="P231" s="7">
        <f>F231*M231</f>
        <v>0</v>
      </c>
      <c r="Q231" s="34" t="s">
        <v>15</v>
      </c>
      <c r="R231" s="7">
        <f>G231*M231</f>
        <v>0</v>
      </c>
      <c r="S231" s="7" t="s">
        <v>43</v>
      </c>
    </row>
    <row r="232" spans="1:23" ht="18" customHeight="1" x14ac:dyDescent="0.2">
      <c r="A232" s="1" t="s">
        <v>9</v>
      </c>
      <c r="B232" s="85" t="s">
        <v>1458</v>
      </c>
      <c r="C232" s="79" t="s">
        <v>531</v>
      </c>
      <c r="D232" s="284" t="s">
        <v>540</v>
      </c>
      <c r="E232" s="285" t="s">
        <v>541</v>
      </c>
      <c r="F232" s="187">
        <v>0.75</v>
      </c>
      <c r="G232" s="31">
        <v>0.75</v>
      </c>
      <c r="H232" s="185">
        <v>1</v>
      </c>
      <c r="I232" s="286" t="s">
        <v>43</v>
      </c>
      <c r="J232" s="190"/>
      <c r="K232" s="287">
        <f t="shared" si="37"/>
        <v>765</v>
      </c>
      <c r="L232" s="288">
        <v>765</v>
      </c>
      <c r="M232" s="289"/>
      <c r="N232" s="290">
        <f>M232*L232</f>
        <v>0</v>
      </c>
      <c r="O232" s="33" t="s">
        <v>14</v>
      </c>
      <c r="P232" s="7">
        <f>F232*M232</f>
        <v>0</v>
      </c>
      <c r="Q232" s="34" t="s">
        <v>15</v>
      </c>
      <c r="R232" s="7">
        <f>G232*M232</f>
        <v>0</v>
      </c>
      <c r="S232" s="7" t="s">
        <v>43</v>
      </c>
    </row>
    <row r="233" spans="1:23" ht="20.100000000000001" customHeight="1" x14ac:dyDescent="0.2">
      <c r="A233" s="20" t="s">
        <v>9</v>
      </c>
      <c r="B233" s="86" t="s">
        <v>1464</v>
      </c>
      <c r="C233" s="87"/>
      <c r="D233" s="244"/>
      <c r="E233" s="245"/>
      <c r="F233" s="88"/>
      <c r="G233" s="88"/>
      <c r="H233" s="88"/>
      <c r="I233" s="246"/>
      <c r="J233" s="89"/>
      <c r="K233" s="247"/>
      <c r="L233" s="245"/>
      <c r="M233" s="26"/>
      <c r="N233" s="26"/>
      <c r="O233" s="7"/>
      <c r="Q233" s="7"/>
    </row>
    <row r="234" spans="1:23" ht="9.9499999999999993" customHeight="1" x14ac:dyDescent="0.2">
      <c r="A234" s="27" t="s">
        <v>9</v>
      </c>
      <c r="B234" s="90" t="s">
        <v>1464</v>
      </c>
      <c r="C234" s="77" t="s">
        <v>1477</v>
      </c>
      <c r="D234" s="196"/>
      <c r="E234" s="197"/>
      <c r="F234" s="28"/>
      <c r="G234" s="28"/>
      <c r="H234" s="28"/>
      <c r="I234" s="198"/>
      <c r="J234" s="78"/>
      <c r="K234" s="199"/>
      <c r="L234" s="197"/>
      <c r="M234" s="29"/>
      <c r="N234" s="29"/>
      <c r="O234" s="7"/>
      <c r="Q234" s="7"/>
    </row>
    <row r="235" spans="1:23" ht="18" customHeight="1" x14ac:dyDescent="0.2">
      <c r="A235" s="1" t="s">
        <v>9</v>
      </c>
      <c r="B235" s="91" t="s">
        <v>1464</v>
      </c>
      <c r="C235" s="79" t="s">
        <v>1477</v>
      </c>
      <c r="D235" s="284" t="s">
        <v>542</v>
      </c>
      <c r="E235" s="285" t="s">
        <v>543</v>
      </c>
      <c r="F235" s="187">
        <f>0.25*24</f>
        <v>6</v>
      </c>
      <c r="G235" s="31">
        <f>0.25*24</f>
        <v>6</v>
      </c>
      <c r="H235" s="185">
        <v>24</v>
      </c>
      <c r="I235" s="286" t="s">
        <v>544</v>
      </c>
      <c r="J235" s="188" t="s">
        <v>545</v>
      </c>
      <c r="K235" s="287">
        <f t="shared" ref="K235:K238" si="38">L235/H235</f>
        <v>66.458333333333329</v>
      </c>
      <c r="L235" s="288">
        <v>1595</v>
      </c>
      <c r="M235" s="289"/>
      <c r="N235" s="290">
        <f>M235*L235</f>
        <v>0</v>
      </c>
      <c r="O235" s="33" t="s">
        <v>14</v>
      </c>
      <c r="P235" s="7">
        <f>F235*M235</f>
        <v>0</v>
      </c>
      <c r="Q235" s="34" t="s">
        <v>15</v>
      </c>
      <c r="R235" s="7">
        <f>G235*M235</f>
        <v>0</v>
      </c>
      <c r="W235" s="8" t="s">
        <v>546</v>
      </c>
    </row>
    <row r="236" spans="1:23" ht="18" customHeight="1" x14ac:dyDescent="0.2">
      <c r="A236" s="1" t="s">
        <v>9</v>
      </c>
      <c r="B236" s="91" t="s">
        <v>1464</v>
      </c>
      <c r="C236" s="79" t="s">
        <v>1477</v>
      </c>
      <c r="D236" s="284" t="s">
        <v>547</v>
      </c>
      <c r="E236" s="285" t="s">
        <v>548</v>
      </c>
      <c r="F236" s="187"/>
      <c r="G236" s="31"/>
      <c r="H236" s="185">
        <v>24</v>
      </c>
      <c r="I236" s="286" t="s">
        <v>119</v>
      </c>
      <c r="J236" s="189" t="s">
        <v>549</v>
      </c>
      <c r="K236" s="287">
        <f t="shared" si="38"/>
        <v>13.541666666666666</v>
      </c>
      <c r="L236" s="288">
        <v>325</v>
      </c>
      <c r="M236" s="289"/>
      <c r="N236" s="290">
        <f>M236*L236</f>
        <v>0</v>
      </c>
      <c r="O236" s="32"/>
      <c r="Q236" s="7"/>
      <c r="U236" s="8" t="s">
        <v>16</v>
      </c>
    </row>
    <row r="237" spans="1:23" ht="18" customHeight="1" x14ac:dyDescent="0.2">
      <c r="A237" s="1" t="s">
        <v>9</v>
      </c>
      <c r="B237" s="91" t="s">
        <v>1464</v>
      </c>
      <c r="C237" s="79" t="s">
        <v>1477</v>
      </c>
      <c r="D237" s="284" t="s">
        <v>550</v>
      </c>
      <c r="E237" s="285" t="s">
        <v>551</v>
      </c>
      <c r="F237" s="187">
        <v>1.5</v>
      </c>
      <c r="G237" s="31">
        <v>1.5</v>
      </c>
      <c r="H237" s="185">
        <v>12</v>
      </c>
      <c r="I237" s="286" t="s">
        <v>47</v>
      </c>
      <c r="J237" s="189" t="s">
        <v>549</v>
      </c>
      <c r="K237" s="287">
        <f t="shared" si="38"/>
        <v>27.083333333333332</v>
      </c>
      <c r="L237" s="288">
        <v>325</v>
      </c>
      <c r="M237" s="289"/>
      <c r="N237" s="290">
        <f>M237*L237</f>
        <v>0</v>
      </c>
      <c r="O237" s="33" t="s">
        <v>14</v>
      </c>
      <c r="P237" s="7">
        <f>F237*M237</f>
        <v>0</v>
      </c>
      <c r="Q237" s="34" t="s">
        <v>15</v>
      </c>
      <c r="R237" s="7">
        <f>G237*M237</f>
        <v>0</v>
      </c>
      <c r="U237" s="8" t="s">
        <v>16</v>
      </c>
    </row>
    <row r="238" spans="1:23" ht="18" customHeight="1" x14ac:dyDescent="0.2">
      <c r="A238" s="1" t="s">
        <v>9</v>
      </c>
      <c r="B238" s="91" t="s">
        <v>1464</v>
      </c>
      <c r="C238" s="79" t="s">
        <v>1477</v>
      </c>
      <c r="D238" s="284" t="s">
        <v>552</v>
      </c>
      <c r="E238" s="285" t="s">
        <v>553</v>
      </c>
      <c r="F238" s="187">
        <v>20</v>
      </c>
      <c r="G238" s="31">
        <v>20</v>
      </c>
      <c r="H238" s="185">
        <v>1</v>
      </c>
      <c r="I238" s="286" t="s">
        <v>43</v>
      </c>
      <c r="J238" s="190" t="s">
        <v>554</v>
      </c>
      <c r="K238" s="287">
        <f t="shared" si="38"/>
        <v>150</v>
      </c>
      <c r="L238" s="288">
        <v>150</v>
      </c>
      <c r="M238" s="289"/>
      <c r="N238" s="290">
        <f>M238*L238</f>
        <v>0</v>
      </c>
      <c r="O238" s="33" t="s">
        <v>14</v>
      </c>
      <c r="P238" s="7">
        <f>F238*M238</f>
        <v>0</v>
      </c>
      <c r="Q238" s="34" t="s">
        <v>15</v>
      </c>
      <c r="R238" s="7">
        <f>G238*M238</f>
        <v>0</v>
      </c>
      <c r="S238" s="7" t="s">
        <v>43</v>
      </c>
    </row>
    <row r="239" spans="1:23" ht="9.9499999999999993" customHeight="1" x14ac:dyDescent="0.2">
      <c r="A239" s="27" t="s">
        <v>9</v>
      </c>
      <c r="B239" s="90" t="s">
        <v>1464</v>
      </c>
      <c r="C239" s="77" t="s">
        <v>555</v>
      </c>
      <c r="D239" s="216"/>
      <c r="E239" s="217"/>
      <c r="F239" s="28"/>
      <c r="G239" s="28"/>
      <c r="H239" s="28"/>
      <c r="I239" s="218"/>
      <c r="J239" s="78"/>
      <c r="K239" s="219"/>
      <c r="L239" s="217"/>
      <c r="M239" s="29"/>
      <c r="N239" s="29"/>
      <c r="O239" s="7"/>
      <c r="Q239" s="7"/>
    </row>
    <row r="240" spans="1:23" ht="18" customHeight="1" x14ac:dyDescent="0.2">
      <c r="A240" s="1" t="s">
        <v>9</v>
      </c>
      <c r="B240" s="91" t="s">
        <v>1464</v>
      </c>
      <c r="C240" s="79" t="s">
        <v>555</v>
      </c>
      <c r="D240" s="284" t="s">
        <v>556</v>
      </c>
      <c r="E240" s="285" t="s">
        <v>557</v>
      </c>
      <c r="F240" s="187">
        <v>7.92</v>
      </c>
      <c r="G240" s="31">
        <v>7.92</v>
      </c>
      <c r="H240" s="185">
        <v>24</v>
      </c>
      <c r="I240" s="286" t="s">
        <v>544</v>
      </c>
      <c r="J240" s="188" t="s">
        <v>558</v>
      </c>
      <c r="K240" s="287">
        <f t="shared" ref="K240:K251" si="39">L240/H240</f>
        <v>27.916666666666668</v>
      </c>
      <c r="L240" s="288">
        <v>670</v>
      </c>
      <c r="M240" s="289"/>
      <c r="N240" s="290">
        <f t="shared" ref="N240:N251" si="40">M240*L240</f>
        <v>0</v>
      </c>
      <c r="O240" s="33" t="s">
        <v>14</v>
      </c>
      <c r="P240" s="7">
        <f>F240*M240</f>
        <v>0</v>
      </c>
      <c r="Q240" s="34" t="s">
        <v>15</v>
      </c>
      <c r="R240" s="7">
        <f>G240*M240</f>
        <v>0</v>
      </c>
      <c r="W240" s="8" t="s">
        <v>546</v>
      </c>
    </row>
    <row r="241" spans="1:23" ht="18" customHeight="1" x14ac:dyDescent="0.2">
      <c r="A241" s="1" t="s">
        <v>9</v>
      </c>
      <c r="B241" s="91" t="s">
        <v>1464</v>
      </c>
      <c r="C241" s="79" t="s">
        <v>555</v>
      </c>
      <c r="D241" s="284" t="s">
        <v>559</v>
      </c>
      <c r="E241" s="285" t="s">
        <v>560</v>
      </c>
      <c r="F241" s="187">
        <v>7.92</v>
      </c>
      <c r="G241" s="31">
        <v>7.92</v>
      </c>
      <c r="H241" s="185">
        <v>24</v>
      </c>
      <c r="I241" s="286" t="s">
        <v>544</v>
      </c>
      <c r="J241" s="189" t="s">
        <v>558</v>
      </c>
      <c r="K241" s="287">
        <f t="shared" si="39"/>
        <v>27.916666666666668</v>
      </c>
      <c r="L241" s="288">
        <v>670</v>
      </c>
      <c r="M241" s="289"/>
      <c r="N241" s="290">
        <f t="shared" si="40"/>
        <v>0</v>
      </c>
      <c r="O241" s="33" t="s">
        <v>14</v>
      </c>
      <c r="P241" s="7">
        <f>F241*M241</f>
        <v>0</v>
      </c>
      <c r="Q241" s="34" t="s">
        <v>15</v>
      </c>
      <c r="R241" s="7">
        <f>G241*M241</f>
        <v>0</v>
      </c>
      <c r="W241" s="8" t="s">
        <v>546</v>
      </c>
    </row>
    <row r="242" spans="1:23" ht="18" customHeight="1" x14ac:dyDescent="0.2">
      <c r="A242" s="1" t="s">
        <v>9</v>
      </c>
      <c r="B242" s="91" t="s">
        <v>1464</v>
      </c>
      <c r="C242" s="79" t="s">
        <v>555</v>
      </c>
      <c r="D242" s="284" t="s">
        <v>561</v>
      </c>
      <c r="E242" s="285" t="s">
        <v>562</v>
      </c>
      <c r="F242" s="187">
        <v>7.92</v>
      </c>
      <c r="G242" s="31">
        <v>7.92</v>
      </c>
      <c r="H242" s="185">
        <v>24</v>
      </c>
      <c r="I242" s="286" t="s">
        <v>544</v>
      </c>
      <c r="J242" s="189" t="s">
        <v>558</v>
      </c>
      <c r="K242" s="287">
        <f t="shared" si="39"/>
        <v>27.916666666666668</v>
      </c>
      <c r="L242" s="288">
        <v>670</v>
      </c>
      <c r="M242" s="289"/>
      <c r="N242" s="290">
        <f t="shared" si="40"/>
        <v>0</v>
      </c>
      <c r="O242" s="33" t="s">
        <v>14</v>
      </c>
      <c r="P242" s="7">
        <f>F242*M242</f>
        <v>0</v>
      </c>
      <c r="Q242" s="34" t="s">
        <v>15</v>
      </c>
      <c r="R242" s="7">
        <f>G242*M242</f>
        <v>0</v>
      </c>
      <c r="W242" s="8" t="s">
        <v>546</v>
      </c>
    </row>
    <row r="243" spans="1:23" ht="18" customHeight="1" x14ac:dyDescent="0.2">
      <c r="A243" s="1" t="s">
        <v>9</v>
      </c>
      <c r="B243" s="91" t="s">
        <v>1464</v>
      </c>
      <c r="C243" s="79" t="s">
        <v>555</v>
      </c>
      <c r="D243" s="284" t="s">
        <v>563</v>
      </c>
      <c r="E243" s="285" t="s">
        <v>564</v>
      </c>
      <c r="F243" s="187">
        <v>7.92</v>
      </c>
      <c r="G243" s="31">
        <v>7.92</v>
      </c>
      <c r="H243" s="185">
        <v>24</v>
      </c>
      <c r="I243" s="286" t="s">
        <v>544</v>
      </c>
      <c r="J243" s="189" t="s">
        <v>558</v>
      </c>
      <c r="K243" s="287">
        <f t="shared" si="39"/>
        <v>27.916666666666668</v>
      </c>
      <c r="L243" s="288">
        <v>670</v>
      </c>
      <c r="M243" s="289"/>
      <c r="N243" s="290">
        <f t="shared" si="40"/>
        <v>0</v>
      </c>
      <c r="O243" s="33" t="s">
        <v>14</v>
      </c>
      <c r="P243" s="7">
        <f>F243*M243</f>
        <v>0</v>
      </c>
      <c r="Q243" s="34" t="s">
        <v>15</v>
      </c>
      <c r="R243" s="7">
        <f>G243*M243</f>
        <v>0</v>
      </c>
      <c r="W243" s="8" t="s">
        <v>546</v>
      </c>
    </row>
    <row r="244" spans="1:23" ht="18" customHeight="1" x14ac:dyDescent="0.2">
      <c r="A244" s="1" t="s">
        <v>9</v>
      </c>
      <c r="B244" s="91" t="s">
        <v>1464</v>
      </c>
      <c r="C244" s="79" t="s">
        <v>555</v>
      </c>
      <c r="D244" s="284" t="s">
        <v>565</v>
      </c>
      <c r="E244" s="285" t="s">
        <v>566</v>
      </c>
      <c r="F244" s="187">
        <f>0.25*24</f>
        <v>6</v>
      </c>
      <c r="G244" s="31">
        <f>0.25*24</f>
        <v>6</v>
      </c>
      <c r="H244" s="185">
        <v>24</v>
      </c>
      <c r="I244" s="286" t="s">
        <v>544</v>
      </c>
      <c r="J244" s="189" t="s">
        <v>567</v>
      </c>
      <c r="K244" s="287">
        <f t="shared" si="39"/>
        <v>77.083333333333329</v>
      </c>
      <c r="L244" s="288">
        <v>1850</v>
      </c>
      <c r="M244" s="289"/>
      <c r="N244" s="290">
        <f t="shared" si="40"/>
        <v>0</v>
      </c>
      <c r="O244" s="33" t="s">
        <v>14</v>
      </c>
      <c r="P244" s="7">
        <f>F244*M244</f>
        <v>0</v>
      </c>
      <c r="Q244" s="34" t="s">
        <v>15</v>
      </c>
      <c r="R244" s="7">
        <f>G244*M244</f>
        <v>0</v>
      </c>
      <c r="W244" s="8" t="s">
        <v>546</v>
      </c>
    </row>
    <row r="245" spans="1:23" ht="18" customHeight="1" x14ac:dyDescent="0.2">
      <c r="A245" s="1" t="s">
        <v>9</v>
      </c>
      <c r="B245" s="91" t="s">
        <v>1464</v>
      </c>
      <c r="C245" s="79" t="s">
        <v>555</v>
      </c>
      <c r="D245" s="284" t="s">
        <v>568</v>
      </c>
      <c r="E245" s="285" t="s">
        <v>569</v>
      </c>
      <c r="F245" s="187">
        <v>7.92</v>
      </c>
      <c r="G245" s="31">
        <v>7.92</v>
      </c>
      <c r="H245" s="185">
        <v>24</v>
      </c>
      <c r="I245" s="286" t="s">
        <v>544</v>
      </c>
      <c r="J245" s="189" t="s">
        <v>570</v>
      </c>
      <c r="K245" s="287">
        <f t="shared" si="39"/>
        <v>27.916666666666668</v>
      </c>
      <c r="L245" s="288">
        <v>670</v>
      </c>
      <c r="M245" s="289"/>
      <c r="N245" s="290">
        <f t="shared" si="40"/>
        <v>0</v>
      </c>
      <c r="O245" s="33" t="s">
        <v>14</v>
      </c>
      <c r="P245" s="7">
        <f>F245*M245</f>
        <v>0</v>
      </c>
      <c r="Q245" s="34" t="s">
        <v>15</v>
      </c>
      <c r="R245" s="7">
        <f>G245*M245</f>
        <v>0</v>
      </c>
      <c r="W245" s="8" t="s">
        <v>546</v>
      </c>
    </row>
    <row r="246" spans="1:23" ht="18" customHeight="1" x14ac:dyDescent="0.2">
      <c r="A246" s="1" t="s">
        <v>9</v>
      </c>
      <c r="B246" s="91" t="s">
        <v>1464</v>
      </c>
      <c r="C246" s="79" t="s">
        <v>555</v>
      </c>
      <c r="D246" s="284" t="s">
        <v>571</v>
      </c>
      <c r="E246" s="285" t="s">
        <v>572</v>
      </c>
      <c r="F246" s="187">
        <v>7.92</v>
      </c>
      <c r="G246" s="31">
        <v>7.92</v>
      </c>
      <c r="H246" s="185">
        <v>24</v>
      </c>
      <c r="I246" s="286" t="s">
        <v>544</v>
      </c>
      <c r="J246" s="189" t="s">
        <v>570</v>
      </c>
      <c r="K246" s="287">
        <f t="shared" si="39"/>
        <v>27.916666666666668</v>
      </c>
      <c r="L246" s="288">
        <v>670</v>
      </c>
      <c r="M246" s="289"/>
      <c r="N246" s="290">
        <f t="shared" si="40"/>
        <v>0</v>
      </c>
      <c r="O246" s="33" t="s">
        <v>14</v>
      </c>
      <c r="P246" s="7">
        <f>F246*M246</f>
        <v>0</v>
      </c>
      <c r="Q246" s="34" t="s">
        <v>15</v>
      </c>
      <c r="R246" s="7">
        <f>G246*M246</f>
        <v>0</v>
      </c>
      <c r="W246" s="8" t="s">
        <v>546</v>
      </c>
    </row>
    <row r="247" spans="1:23" ht="18" customHeight="1" x14ac:dyDescent="0.2">
      <c r="A247" s="1" t="s">
        <v>9</v>
      </c>
      <c r="B247" s="91" t="s">
        <v>1464</v>
      </c>
      <c r="C247" s="79" t="s">
        <v>555</v>
      </c>
      <c r="D247" s="284" t="s">
        <v>573</v>
      </c>
      <c r="E247" s="285" t="s">
        <v>574</v>
      </c>
      <c r="F247" s="187">
        <v>7.92</v>
      </c>
      <c r="G247" s="31">
        <v>7.92</v>
      </c>
      <c r="H247" s="185">
        <v>24</v>
      </c>
      <c r="I247" s="286" t="s">
        <v>544</v>
      </c>
      <c r="J247" s="189" t="s">
        <v>570</v>
      </c>
      <c r="K247" s="287">
        <f t="shared" si="39"/>
        <v>27.916666666666668</v>
      </c>
      <c r="L247" s="288">
        <v>670</v>
      </c>
      <c r="M247" s="289"/>
      <c r="N247" s="290">
        <f t="shared" si="40"/>
        <v>0</v>
      </c>
      <c r="O247" s="33" t="s">
        <v>14</v>
      </c>
      <c r="P247" s="7">
        <f>F247*M247</f>
        <v>0</v>
      </c>
      <c r="Q247" s="34" t="s">
        <v>15</v>
      </c>
      <c r="R247" s="7">
        <f>G247*M247</f>
        <v>0</v>
      </c>
      <c r="W247" s="8" t="s">
        <v>546</v>
      </c>
    </row>
    <row r="248" spans="1:23" ht="18" customHeight="1" x14ac:dyDescent="0.2">
      <c r="A248" s="1" t="s">
        <v>9</v>
      </c>
      <c r="B248" s="91" t="s">
        <v>1464</v>
      </c>
      <c r="C248" s="79" t="s">
        <v>555</v>
      </c>
      <c r="D248" s="284" t="s">
        <v>575</v>
      </c>
      <c r="E248" s="285" t="s">
        <v>576</v>
      </c>
      <c r="F248" s="187">
        <v>7.92</v>
      </c>
      <c r="G248" s="31">
        <v>7.92</v>
      </c>
      <c r="H248" s="185">
        <v>24</v>
      </c>
      <c r="I248" s="286" t="s">
        <v>544</v>
      </c>
      <c r="J248" s="189" t="s">
        <v>558</v>
      </c>
      <c r="K248" s="287">
        <f t="shared" si="39"/>
        <v>27.916666666666668</v>
      </c>
      <c r="L248" s="288">
        <v>670</v>
      </c>
      <c r="M248" s="289"/>
      <c r="N248" s="290">
        <f t="shared" si="40"/>
        <v>0</v>
      </c>
      <c r="O248" s="33" t="s">
        <v>14</v>
      </c>
      <c r="P248" s="7">
        <f>F248*M248</f>
        <v>0</v>
      </c>
      <c r="Q248" s="34" t="s">
        <v>15</v>
      </c>
      <c r="R248" s="7">
        <f>G248*M248</f>
        <v>0</v>
      </c>
      <c r="W248" s="8" t="s">
        <v>546</v>
      </c>
    </row>
    <row r="249" spans="1:23" ht="18" customHeight="1" x14ac:dyDescent="0.2">
      <c r="A249" s="1" t="s">
        <v>9</v>
      </c>
      <c r="B249" s="91" t="s">
        <v>1464</v>
      </c>
      <c r="C249" s="79" t="s">
        <v>555</v>
      </c>
      <c r="D249" s="284" t="s">
        <v>577</v>
      </c>
      <c r="E249" s="285" t="s">
        <v>578</v>
      </c>
      <c r="F249" s="187">
        <v>7.92</v>
      </c>
      <c r="G249" s="31">
        <v>7.92</v>
      </c>
      <c r="H249" s="185">
        <v>24</v>
      </c>
      <c r="I249" s="286" t="s">
        <v>544</v>
      </c>
      <c r="J249" s="189" t="s">
        <v>558</v>
      </c>
      <c r="K249" s="287">
        <f t="shared" si="39"/>
        <v>27.916666666666668</v>
      </c>
      <c r="L249" s="288">
        <v>670</v>
      </c>
      <c r="M249" s="289"/>
      <c r="N249" s="290">
        <f t="shared" si="40"/>
        <v>0</v>
      </c>
      <c r="O249" s="33" t="s">
        <v>14</v>
      </c>
      <c r="P249" s="7">
        <f>F249*M249</f>
        <v>0</v>
      </c>
      <c r="Q249" s="34" t="s">
        <v>15</v>
      </c>
      <c r="R249" s="7">
        <f>G249*M249</f>
        <v>0</v>
      </c>
      <c r="W249" s="8" t="s">
        <v>546</v>
      </c>
    </row>
    <row r="250" spans="1:23" ht="18" customHeight="1" x14ac:dyDescent="0.2">
      <c r="A250" s="1" t="s">
        <v>9</v>
      </c>
      <c r="B250" s="91" t="s">
        <v>1464</v>
      </c>
      <c r="C250" s="79" t="s">
        <v>555</v>
      </c>
      <c r="D250" s="284" t="s">
        <v>579</v>
      </c>
      <c r="E250" s="285" t="s">
        <v>580</v>
      </c>
      <c r="F250" s="187">
        <v>7.92</v>
      </c>
      <c r="G250" s="31">
        <v>7.92</v>
      </c>
      <c r="H250" s="185">
        <v>24</v>
      </c>
      <c r="I250" s="286" t="s">
        <v>119</v>
      </c>
      <c r="J250" s="189" t="s">
        <v>558</v>
      </c>
      <c r="K250" s="287">
        <f t="shared" si="39"/>
        <v>27.916666666666668</v>
      </c>
      <c r="L250" s="288">
        <v>670</v>
      </c>
      <c r="M250" s="289"/>
      <c r="N250" s="290">
        <f t="shared" si="40"/>
        <v>0</v>
      </c>
      <c r="O250" s="33" t="s">
        <v>14</v>
      </c>
      <c r="P250" s="7">
        <f>F250*M250</f>
        <v>0</v>
      </c>
      <c r="Q250" s="34" t="s">
        <v>15</v>
      </c>
      <c r="R250" s="7">
        <f>G250*M250</f>
        <v>0</v>
      </c>
      <c r="U250" s="8" t="s">
        <v>16</v>
      </c>
    </row>
    <row r="251" spans="1:23" ht="18" customHeight="1" x14ac:dyDescent="0.2">
      <c r="A251" s="1" t="s">
        <v>9</v>
      </c>
      <c r="B251" s="91" t="s">
        <v>1464</v>
      </c>
      <c r="C251" s="79" t="s">
        <v>555</v>
      </c>
      <c r="D251" s="284" t="s">
        <v>581</v>
      </c>
      <c r="E251" s="285" t="s">
        <v>582</v>
      </c>
      <c r="F251" s="187">
        <v>7.92</v>
      </c>
      <c r="G251" s="31">
        <v>7.92</v>
      </c>
      <c r="H251" s="185">
        <v>24</v>
      </c>
      <c r="I251" s="286" t="s">
        <v>544</v>
      </c>
      <c r="J251" s="190" t="s">
        <v>558</v>
      </c>
      <c r="K251" s="287">
        <f t="shared" si="39"/>
        <v>27.916666666666668</v>
      </c>
      <c r="L251" s="288">
        <v>670</v>
      </c>
      <c r="M251" s="289"/>
      <c r="N251" s="290">
        <f t="shared" si="40"/>
        <v>0</v>
      </c>
      <c r="O251" s="33" t="s">
        <v>14</v>
      </c>
      <c r="P251" s="7">
        <f>F251*M251</f>
        <v>0</v>
      </c>
      <c r="Q251" s="34" t="s">
        <v>15</v>
      </c>
      <c r="R251" s="7">
        <f>G251*M251</f>
        <v>0</v>
      </c>
      <c r="W251" s="8" t="s">
        <v>546</v>
      </c>
    </row>
    <row r="252" spans="1:23" ht="9.9499999999999993" customHeight="1" x14ac:dyDescent="0.2">
      <c r="A252" s="27" t="s">
        <v>9</v>
      </c>
      <c r="B252" s="90" t="s">
        <v>1464</v>
      </c>
      <c r="C252" s="77" t="s">
        <v>583</v>
      </c>
      <c r="D252" s="216"/>
      <c r="E252" s="217"/>
      <c r="F252" s="28"/>
      <c r="G252" s="28"/>
      <c r="H252" s="28"/>
      <c r="I252" s="218"/>
      <c r="J252" s="78"/>
      <c r="K252" s="219"/>
      <c r="L252" s="217"/>
      <c r="M252" s="29"/>
      <c r="N252" s="29"/>
      <c r="O252" s="7"/>
      <c r="Q252" s="7"/>
    </row>
    <row r="253" spans="1:23" ht="18" customHeight="1" x14ac:dyDescent="0.2">
      <c r="A253" s="1" t="s">
        <v>9</v>
      </c>
      <c r="B253" s="91" t="s">
        <v>1464</v>
      </c>
      <c r="C253" s="79" t="s">
        <v>583</v>
      </c>
      <c r="D253" s="284" t="s">
        <v>584</v>
      </c>
      <c r="E253" s="285" t="s">
        <v>585</v>
      </c>
      <c r="F253" s="187">
        <f>0.275*24</f>
        <v>6.6000000000000005</v>
      </c>
      <c r="G253" s="31">
        <f>0.275*24</f>
        <v>6.6000000000000005</v>
      </c>
      <c r="H253" s="185">
        <v>24</v>
      </c>
      <c r="I253" s="286" t="s">
        <v>119</v>
      </c>
      <c r="J253" s="188" t="s">
        <v>586</v>
      </c>
      <c r="K253" s="287">
        <f t="shared" ref="K253:K291" si="41">L253/H253</f>
        <v>50.833333333333336</v>
      </c>
      <c r="L253" s="288">
        <v>1220</v>
      </c>
      <c r="M253" s="289"/>
      <c r="N253" s="290">
        <f t="shared" ref="N253:N291" si="42">M253*L253</f>
        <v>0</v>
      </c>
      <c r="O253" s="33" t="s">
        <v>14</v>
      </c>
      <c r="P253" s="7">
        <f>F253*M253</f>
        <v>0</v>
      </c>
      <c r="Q253" s="34" t="s">
        <v>15</v>
      </c>
      <c r="R253" s="7">
        <f>G253*M253</f>
        <v>0</v>
      </c>
      <c r="U253" s="8" t="s">
        <v>16</v>
      </c>
    </row>
    <row r="254" spans="1:23" ht="18" customHeight="1" x14ac:dyDescent="0.2">
      <c r="A254" s="1" t="s">
        <v>9</v>
      </c>
      <c r="B254" s="91" t="s">
        <v>1464</v>
      </c>
      <c r="C254" s="79" t="s">
        <v>583</v>
      </c>
      <c r="D254" s="284" t="s">
        <v>587</v>
      </c>
      <c r="E254" s="285" t="s">
        <v>588</v>
      </c>
      <c r="F254" s="187">
        <v>6.6000000000000005</v>
      </c>
      <c r="G254" s="31">
        <v>6.6000000000000005</v>
      </c>
      <c r="H254" s="185">
        <v>24</v>
      </c>
      <c r="I254" s="286" t="s">
        <v>119</v>
      </c>
      <c r="J254" s="189" t="s">
        <v>586</v>
      </c>
      <c r="K254" s="287">
        <f t="shared" si="41"/>
        <v>50.833333333333336</v>
      </c>
      <c r="L254" s="288">
        <v>1220</v>
      </c>
      <c r="M254" s="289"/>
      <c r="N254" s="290">
        <f t="shared" si="42"/>
        <v>0</v>
      </c>
      <c r="O254" s="33" t="s">
        <v>14</v>
      </c>
      <c r="P254" s="7">
        <f>F254*M254</f>
        <v>0</v>
      </c>
      <c r="Q254" s="34" t="s">
        <v>15</v>
      </c>
      <c r="R254" s="7">
        <f>G254*M254</f>
        <v>0</v>
      </c>
      <c r="U254" s="8" t="s">
        <v>16</v>
      </c>
    </row>
    <row r="255" spans="1:23" ht="18" customHeight="1" x14ac:dyDescent="0.2">
      <c r="A255" s="1" t="s">
        <v>9</v>
      </c>
      <c r="B255" s="91" t="s">
        <v>1464</v>
      </c>
      <c r="C255" s="79" t="s">
        <v>583</v>
      </c>
      <c r="D255" s="284" t="s">
        <v>589</v>
      </c>
      <c r="E255" s="285" t="s">
        <v>590</v>
      </c>
      <c r="F255" s="187">
        <v>6.6000000000000005</v>
      </c>
      <c r="G255" s="31">
        <v>6.6000000000000005</v>
      </c>
      <c r="H255" s="185">
        <v>24</v>
      </c>
      <c r="I255" s="286" t="s">
        <v>119</v>
      </c>
      <c r="J255" s="189" t="s">
        <v>586</v>
      </c>
      <c r="K255" s="287">
        <f t="shared" si="41"/>
        <v>50.833333333333336</v>
      </c>
      <c r="L255" s="288">
        <v>1220</v>
      </c>
      <c r="M255" s="289"/>
      <c r="N255" s="290">
        <f t="shared" si="42"/>
        <v>0</v>
      </c>
      <c r="O255" s="33" t="s">
        <v>14</v>
      </c>
      <c r="P255" s="7">
        <f>F255*M255</f>
        <v>0</v>
      </c>
      <c r="Q255" s="34" t="s">
        <v>15</v>
      </c>
      <c r="R255" s="7">
        <f>G255*M255</f>
        <v>0</v>
      </c>
      <c r="U255" s="8" t="s">
        <v>16</v>
      </c>
    </row>
    <row r="256" spans="1:23" ht="18" customHeight="1" x14ac:dyDescent="0.2">
      <c r="A256" s="1" t="s">
        <v>9</v>
      </c>
      <c r="B256" s="91" t="s">
        <v>1464</v>
      </c>
      <c r="C256" s="79" t="s">
        <v>583</v>
      </c>
      <c r="D256" s="284" t="s">
        <v>591</v>
      </c>
      <c r="E256" s="285" t="s">
        <v>592</v>
      </c>
      <c r="F256" s="187">
        <v>6.6000000000000005</v>
      </c>
      <c r="G256" s="31">
        <v>6.6000000000000005</v>
      </c>
      <c r="H256" s="185">
        <v>24</v>
      </c>
      <c r="I256" s="286" t="s">
        <v>119</v>
      </c>
      <c r="J256" s="189" t="s">
        <v>586</v>
      </c>
      <c r="K256" s="287">
        <f t="shared" si="41"/>
        <v>50.833333333333336</v>
      </c>
      <c r="L256" s="288">
        <v>1220</v>
      </c>
      <c r="M256" s="289"/>
      <c r="N256" s="290">
        <f t="shared" si="42"/>
        <v>0</v>
      </c>
      <c r="O256" s="33" t="s">
        <v>14</v>
      </c>
      <c r="P256" s="7">
        <f>F256*M256</f>
        <v>0</v>
      </c>
      <c r="Q256" s="34" t="s">
        <v>15</v>
      </c>
      <c r="R256" s="7">
        <f>G256*M256</f>
        <v>0</v>
      </c>
      <c r="U256" s="8" t="s">
        <v>16</v>
      </c>
    </row>
    <row r="257" spans="1:23" ht="18" customHeight="1" x14ac:dyDescent="0.2">
      <c r="A257" s="1" t="s">
        <v>9</v>
      </c>
      <c r="B257" s="91" t="s">
        <v>1464</v>
      </c>
      <c r="C257" s="79" t="s">
        <v>583</v>
      </c>
      <c r="D257" s="284" t="s">
        <v>593</v>
      </c>
      <c r="E257" s="285" t="s">
        <v>594</v>
      </c>
      <c r="F257" s="187">
        <f t="shared" ref="F257:G260" si="43">0.2*24</f>
        <v>4.8000000000000007</v>
      </c>
      <c r="G257" s="31">
        <f t="shared" si="43"/>
        <v>4.8000000000000007</v>
      </c>
      <c r="H257" s="185">
        <v>24</v>
      </c>
      <c r="I257" s="286" t="s">
        <v>544</v>
      </c>
      <c r="J257" s="189" t="s">
        <v>586</v>
      </c>
      <c r="K257" s="287">
        <f t="shared" si="41"/>
        <v>28.125</v>
      </c>
      <c r="L257" s="288">
        <v>675</v>
      </c>
      <c r="M257" s="289"/>
      <c r="N257" s="290">
        <f t="shared" si="42"/>
        <v>0</v>
      </c>
      <c r="O257" s="33" t="s">
        <v>14</v>
      </c>
      <c r="P257" s="7">
        <f>F257*M257</f>
        <v>0</v>
      </c>
      <c r="Q257" s="34" t="s">
        <v>15</v>
      </c>
      <c r="R257" s="7">
        <f>G257*M257</f>
        <v>0</v>
      </c>
      <c r="W257" s="8" t="s">
        <v>546</v>
      </c>
    </row>
    <row r="258" spans="1:23" ht="18" customHeight="1" x14ac:dyDescent="0.2">
      <c r="A258" s="1" t="s">
        <v>9</v>
      </c>
      <c r="B258" s="91" t="s">
        <v>1464</v>
      </c>
      <c r="C258" s="79" t="s">
        <v>583</v>
      </c>
      <c r="D258" s="284" t="s">
        <v>595</v>
      </c>
      <c r="E258" s="285" t="s">
        <v>596</v>
      </c>
      <c r="F258" s="187">
        <f t="shared" si="43"/>
        <v>4.8000000000000007</v>
      </c>
      <c r="G258" s="31">
        <f t="shared" si="43"/>
        <v>4.8000000000000007</v>
      </c>
      <c r="H258" s="185">
        <v>24</v>
      </c>
      <c r="I258" s="286" t="s">
        <v>544</v>
      </c>
      <c r="J258" s="189" t="s">
        <v>586</v>
      </c>
      <c r="K258" s="287">
        <f t="shared" si="41"/>
        <v>28.125</v>
      </c>
      <c r="L258" s="288">
        <v>675</v>
      </c>
      <c r="M258" s="289"/>
      <c r="N258" s="290">
        <f t="shared" si="42"/>
        <v>0</v>
      </c>
      <c r="O258" s="33" t="s">
        <v>14</v>
      </c>
      <c r="P258" s="7">
        <f>F258*M258</f>
        <v>0</v>
      </c>
      <c r="Q258" s="34" t="s">
        <v>15</v>
      </c>
      <c r="R258" s="7">
        <f>G258*M258</f>
        <v>0</v>
      </c>
      <c r="W258" s="8" t="s">
        <v>546</v>
      </c>
    </row>
    <row r="259" spans="1:23" ht="18" customHeight="1" x14ac:dyDescent="0.2">
      <c r="A259" s="1" t="s">
        <v>9</v>
      </c>
      <c r="B259" s="91" t="s">
        <v>1464</v>
      </c>
      <c r="C259" s="79" t="s">
        <v>583</v>
      </c>
      <c r="D259" s="284" t="s">
        <v>597</v>
      </c>
      <c r="E259" s="285" t="s">
        <v>598</v>
      </c>
      <c r="F259" s="187">
        <f t="shared" si="43"/>
        <v>4.8000000000000007</v>
      </c>
      <c r="G259" s="31">
        <f t="shared" si="43"/>
        <v>4.8000000000000007</v>
      </c>
      <c r="H259" s="185">
        <v>24</v>
      </c>
      <c r="I259" s="286" t="s">
        <v>544</v>
      </c>
      <c r="J259" s="189" t="s">
        <v>586</v>
      </c>
      <c r="K259" s="287">
        <f t="shared" si="41"/>
        <v>28.125</v>
      </c>
      <c r="L259" s="288">
        <v>675</v>
      </c>
      <c r="M259" s="289"/>
      <c r="N259" s="290">
        <f t="shared" si="42"/>
        <v>0</v>
      </c>
      <c r="O259" s="33" t="s">
        <v>14</v>
      </c>
      <c r="P259" s="7">
        <f>F259*M259</f>
        <v>0</v>
      </c>
      <c r="Q259" s="34" t="s">
        <v>15</v>
      </c>
      <c r="R259" s="7">
        <f>G259*M259</f>
        <v>0</v>
      </c>
      <c r="W259" s="8" t="s">
        <v>546</v>
      </c>
    </row>
    <row r="260" spans="1:23" ht="18" customHeight="1" x14ac:dyDescent="0.2">
      <c r="A260" s="1" t="s">
        <v>9</v>
      </c>
      <c r="B260" s="91" t="s">
        <v>1464</v>
      </c>
      <c r="C260" s="79" t="s">
        <v>583</v>
      </c>
      <c r="D260" s="284" t="s">
        <v>599</v>
      </c>
      <c r="E260" s="285" t="s">
        <v>600</v>
      </c>
      <c r="F260" s="187">
        <f t="shared" si="43"/>
        <v>4.8000000000000007</v>
      </c>
      <c r="G260" s="31">
        <f t="shared" si="43"/>
        <v>4.8000000000000007</v>
      </c>
      <c r="H260" s="185">
        <v>24</v>
      </c>
      <c r="I260" s="286" t="s">
        <v>544</v>
      </c>
      <c r="J260" s="189" t="s">
        <v>586</v>
      </c>
      <c r="K260" s="287">
        <f t="shared" si="41"/>
        <v>28.125</v>
      </c>
      <c r="L260" s="288">
        <v>675</v>
      </c>
      <c r="M260" s="289"/>
      <c r="N260" s="290">
        <f t="shared" si="42"/>
        <v>0</v>
      </c>
      <c r="O260" s="33" t="s">
        <v>14</v>
      </c>
      <c r="P260" s="7">
        <f>F260*M260</f>
        <v>0</v>
      </c>
      <c r="Q260" s="34" t="s">
        <v>15</v>
      </c>
      <c r="R260" s="7">
        <f>G260*M260</f>
        <v>0</v>
      </c>
      <c r="W260" s="8" t="s">
        <v>546</v>
      </c>
    </row>
    <row r="261" spans="1:23" ht="18" customHeight="1" x14ac:dyDescent="0.2">
      <c r="A261" s="1" t="s">
        <v>9</v>
      </c>
      <c r="B261" s="91" t="s">
        <v>1464</v>
      </c>
      <c r="C261" s="79" t="s">
        <v>583</v>
      </c>
      <c r="D261" s="284" t="s">
        <v>601</v>
      </c>
      <c r="E261" s="285" t="s">
        <v>602</v>
      </c>
      <c r="F261" s="187">
        <v>2</v>
      </c>
      <c r="G261" s="31">
        <v>2</v>
      </c>
      <c r="H261" s="185">
        <v>6</v>
      </c>
      <c r="I261" s="286" t="s">
        <v>251</v>
      </c>
      <c r="J261" s="189" t="s">
        <v>586</v>
      </c>
      <c r="K261" s="287">
        <f t="shared" si="41"/>
        <v>166.66666666666666</v>
      </c>
      <c r="L261" s="288">
        <v>1000</v>
      </c>
      <c r="M261" s="289"/>
      <c r="N261" s="290">
        <f t="shared" si="42"/>
        <v>0</v>
      </c>
      <c r="O261" s="33" t="s">
        <v>14</v>
      </c>
      <c r="P261" s="7">
        <f>F261*M261</f>
        <v>0</v>
      </c>
      <c r="Q261" s="34" t="s">
        <v>15</v>
      </c>
      <c r="R261" s="7">
        <f>G261*M261</f>
        <v>0</v>
      </c>
      <c r="U261" s="8" t="s">
        <v>16</v>
      </c>
    </row>
    <row r="262" spans="1:23" ht="18" customHeight="1" x14ac:dyDescent="0.2">
      <c r="A262" s="1" t="s">
        <v>9</v>
      </c>
      <c r="B262" s="91" t="s">
        <v>1464</v>
      </c>
      <c r="C262" s="79" t="s">
        <v>583</v>
      </c>
      <c r="D262" s="284" t="s">
        <v>603</v>
      </c>
      <c r="E262" s="285" t="s">
        <v>604</v>
      </c>
      <c r="F262" s="187">
        <v>2</v>
      </c>
      <c r="G262" s="31">
        <v>2</v>
      </c>
      <c r="H262" s="185">
        <v>6</v>
      </c>
      <c r="I262" s="286" t="s">
        <v>251</v>
      </c>
      <c r="J262" s="189" t="s">
        <v>586</v>
      </c>
      <c r="K262" s="287">
        <f t="shared" si="41"/>
        <v>166.66666666666666</v>
      </c>
      <c r="L262" s="288">
        <v>1000</v>
      </c>
      <c r="M262" s="289"/>
      <c r="N262" s="290">
        <f t="shared" si="42"/>
        <v>0</v>
      </c>
      <c r="O262" s="33" t="s">
        <v>14</v>
      </c>
      <c r="P262" s="7">
        <f>F262*M262</f>
        <v>0</v>
      </c>
      <c r="Q262" s="34" t="s">
        <v>15</v>
      </c>
      <c r="R262" s="7">
        <f>G262*M262</f>
        <v>0</v>
      </c>
      <c r="U262" s="8" t="s">
        <v>16</v>
      </c>
    </row>
    <row r="263" spans="1:23" ht="18" customHeight="1" x14ac:dyDescent="0.2">
      <c r="A263" s="1" t="s">
        <v>9</v>
      </c>
      <c r="B263" s="91" t="s">
        <v>1464</v>
      </c>
      <c r="C263" s="79" t="s">
        <v>583</v>
      </c>
      <c r="D263" s="284" t="s">
        <v>605</v>
      </c>
      <c r="E263" s="285" t="s">
        <v>606</v>
      </c>
      <c r="F263" s="187">
        <v>2</v>
      </c>
      <c r="G263" s="31">
        <v>2</v>
      </c>
      <c r="H263" s="185">
        <v>6</v>
      </c>
      <c r="I263" s="286" t="s">
        <v>251</v>
      </c>
      <c r="J263" s="189" t="s">
        <v>586</v>
      </c>
      <c r="K263" s="287">
        <f t="shared" si="41"/>
        <v>166.66666666666666</v>
      </c>
      <c r="L263" s="288">
        <v>1000</v>
      </c>
      <c r="M263" s="289"/>
      <c r="N263" s="290">
        <f t="shared" si="42"/>
        <v>0</v>
      </c>
      <c r="O263" s="33" t="s">
        <v>14</v>
      </c>
      <c r="P263" s="7">
        <f>F263*M263</f>
        <v>0</v>
      </c>
      <c r="Q263" s="34" t="s">
        <v>15</v>
      </c>
      <c r="R263" s="7">
        <f>G263*M263</f>
        <v>0</v>
      </c>
      <c r="U263" s="8" t="s">
        <v>16</v>
      </c>
    </row>
    <row r="264" spans="1:23" ht="18" customHeight="1" x14ac:dyDescent="0.2">
      <c r="A264" s="1" t="s">
        <v>9</v>
      </c>
      <c r="B264" s="91" t="s">
        <v>1464</v>
      </c>
      <c r="C264" s="79" t="s">
        <v>583</v>
      </c>
      <c r="D264" s="284" t="s">
        <v>607</v>
      </c>
      <c r="E264" s="285" t="s">
        <v>608</v>
      </c>
      <c r="F264" s="187">
        <v>2</v>
      </c>
      <c r="G264" s="31">
        <v>2</v>
      </c>
      <c r="H264" s="185">
        <v>6</v>
      </c>
      <c r="I264" s="286" t="s">
        <v>251</v>
      </c>
      <c r="J264" s="189" t="s">
        <v>586</v>
      </c>
      <c r="K264" s="287">
        <f t="shared" si="41"/>
        <v>166.66666666666666</v>
      </c>
      <c r="L264" s="288">
        <v>1000</v>
      </c>
      <c r="M264" s="289"/>
      <c r="N264" s="290">
        <f t="shared" si="42"/>
        <v>0</v>
      </c>
      <c r="O264" s="33" t="s">
        <v>14</v>
      </c>
      <c r="P264" s="7">
        <f>F264*M264</f>
        <v>0</v>
      </c>
      <c r="Q264" s="34" t="s">
        <v>15</v>
      </c>
      <c r="R264" s="7">
        <f>G264*M264</f>
        <v>0</v>
      </c>
      <c r="U264" s="8" t="s">
        <v>16</v>
      </c>
    </row>
    <row r="265" spans="1:23" ht="18" customHeight="1" x14ac:dyDescent="0.2">
      <c r="A265" s="1" t="s">
        <v>9</v>
      </c>
      <c r="B265" s="91" t="s">
        <v>1464</v>
      </c>
      <c r="C265" s="79" t="s">
        <v>583</v>
      </c>
      <c r="D265" s="284" t="s">
        <v>609</v>
      </c>
      <c r="E265" s="285" t="s">
        <v>610</v>
      </c>
      <c r="F265" s="187">
        <v>1.75</v>
      </c>
      <c r="G265" s="31">
        <v>1.75</v>
      </c>
      <c r="H265" s="185">
        <v>6</v>
      </c>
      <c r="I265" s="286" t="s">
        <v>251</v>
      </c>
      <c r="J265" s="189" t="s">
        <v>586</v>
      </c>
      <c r="K265" s="287">
        <f t="shared" si="41"/>
        <v>143.33333333333334</v>
      </c>
      <c r="L265" s="288">
        <v>860</v>
      </c>
      <c r="M265" s="289"/>
      <c r="N265" s="290">
        <f t="shared" si="42"/>
        <v>0</v>
      </c>
      <c r="O265" s="33" t="s">
        <v>14</v>
      </c>
      <c r="P265" s="7">
        <f>F265*M265</f>
        <v>0</v>
      </c>
      <c r="Q265" s="34" t="s">
        <v>15</v>
      </c>
      <c r="R265" s="7">
        <f>G265*M265</f>
        <v>0</v>
      </c>
      <c r="U265" s="8" t="s">
        <v>16</v>
      </c>
    </row>
    <row r="266" spans="1:23" ht="18" customHeight="1" x14ac:dyDescent="0.2">
      <c r="A266" s="1" t="s">
        <v>9</v>
      </c>
      <c r="B266" s="91" t="s">
        <v>1464</v>
      </c>
      <c r="C266" s="79" t="s">
        <v>583</v>
      </c>
      <c r="D266" s="284" t="s">
        <v>611</v>
      </c>
      <c r="E266" s="285" t="s">
        <v>612</v>
      </c>
      <c r="F266" s="187">
        <v>1.75</v>
      </c>
      <c r="G266" s="31">
        <v>1.75</v>
      </c>
      <c r="H266" s="185">
        <v>6</v>
      </c>
      <c r="I266" s="286" t="s">
        <v>251</v>
      </c>
      <c r="J266" s="189" t="s">
        <v>586</v>
      </c>
      <c r="K266" s="287">
        <f t="shared" si="41"/>
        <v>143.33333333333334</v>
      </c>
      <c r="L266" s="288">
        <v>860</v>
      </c>
      <c r="M266" s="289"/>
      <c r="N266" s="290">
        <f t="shared" si="42"/>
        <v>0</v>
      </c>
      <c r="O266" s="33" t="s">
        <v>14</v>
      </c>
      <c r="P266" s="7">
        <f>F266*M266</f>
        <v>0</v>
      </c>
      <c r="Q266" s="34" t="s">
        <v>15</v>
      </c>
      <c r="R266" s="7">
        <f>G266*M266</f>
        <v>0</v>
      </c>
      <c r="U266" s="8" t="s">
        <v>16</v>
      </c>
    </row>
    <row r="267" spans="1:23" ht="18" customHeight="1" x14ac:dyDescent="0.2">
      <c r="A267" s="1" t="s">
        <v>9</v>
      </c>
      <c r="B267" s="91" t="s">
        <v>1464</v>
      </c>
      <c r="C267" s="79" t="s">
        <v>583</v>
      </c>
      <c r="D267" s="284" t="s">
        <v>613</v>
      </c>
      <c r="E267" s="285" t="s">
        <v>614</v>
      </c>
      <c r="F267" s="187">
        <v>1.75</v>
      </c>
      <c r="G267" s="31">
        <v>1.75</v>
      </c>
      <c r="H267" s="185">
        <v>6</v>
      </c>
      <c r="I267" s="286" t="s">
        <v>251</v>
      </c>
      <c r="J267" s="189" t="s">
        <v>586</v>
      </c>
      <c r="K267" s="287">
        <f t="shared" si="41"/>
        <v>143.33333333333334</v>
      </c>
      <c r="L267" s="288">
        <v>860</v>
      </c>
      <c r="M267" s="289"/>
      <c r="N267" s="290">
        <f t="shared" si="42"/>
        <v>0</v>
      </c>
      <c r="O267" s="33" t="s">
        <v>14</v>
      </c>
      <c r="P267" s="7">
        <f>F267*M267</f>
        <v>0</v>
      </c>
      <c r="Q267" s="34" t="s">
        <v>15</v>
      </c>
      <c r="R267" s="7">
        <f>G267*M267</f>
        <v>0</v>
      </c>
      <c r="U267" s="8" t="s">
        <v>16</v>
      </c>
    </row>
    <row r="268" spans="1:23" ht="18" customHeight="1" x14ac:dyDescent="0.2">
      <c r="A268" s="1" t="s">
        <v>9</v>
      </c>
      <c r="B268" s="91" t="s">
        <v>1464</v>
      </c>
      <c r="C268" s="79" t="s">
        <v>583</v>
      </c>
      <c r="D268" s="284" t="s">
        <v>615</v>
      </c>
      <c r="E268" s="285" t="s">
        <v>616</v>
      </c>
      <c r="F268" s="187">
        <v>1.75</v>
      </c>
      <c r="G268" s="31">
        <v>1.75</v>
      </c>
      <c r="H268" s="185">
        <v>6</v>
      </c>
      <c r="I268" s="286" t="s">
        <v>251</v>
      </c>
      <c r="J268" s="189" t="s">
        <v>586</v>
      </c>
      <c r="K268" s="287">
        <f t="shared" si="41"/>
        <v>143.33333333333334</v>
      </c>
      <c r="L268" s="288">
        <v>860</v>
      </c>
      <c r="M268" s="289"/>
      <c r="N268" s="290">
        <f t="shared" si="42"/>
        <v>0</v>
      </c>
      <c r="O268" s="33" t="s">
        <v>14</v>
      </c>
      <c r="P268" s="7">
        <f>F268*M268</f>
        <v>0</v>
      </c>
      <c r="Q268" s="34" t="s">
        <v>15</v>
      </c>
      <c r="R268" s="7">
        <f>G268*M268</f>
        <v>0</v>
      </c>
      <c r="U268" s="8" t="s">
        <v>16</v>
      </c>
    </row>
    <row r="269" spans="1:23" ht="18" customHeight="1" x14ac:dyDescent="0.2">
      <c r="A269" s="1" t="s">
        <v>9</v>
      </c>
      <c r="B269" s="91" t="s">
        <v>1464</v>
      </c>
      <c r="C269" s="79" t="s">
        <v>583</v>
      </c>
      <c r="D269" s="284" t="s">
        <v>617</v>
      </c>
      <c r="E269" s="285" t="s">
        <v>618</v>
      </c>
      <c r="F269" s="187">
        <f t="shared" ref="F269:G271" si="44">0.35*24</f>
        <v>8.3999999999999986</v>
      </c>
      <c r="G269" s="31">
        <f t="shared" si="44"/>
        <v>8.3999999999999986</v>
      </c>
      <c r="H269" s="185">
        <v>24</v>
      </c>
      <c r="I269" s="286" t="s">
        <v>119</v>
      </c>
      <c r="J269" s="189" t="s">
        <v>619</v>
      </c>
      <c r="K269" s="287">
        <f t="shared" si="41"/>
        <v>45</v>
      </c>
      <c r="L269" s="288">
        <v>1080</v>
      </c>
      <c r="M269" s="289"/>
      <c r="N269" s="290">
        <f t="shared" si="42"/>
        <v>0</v>
      </c>
      <c r="O269" s="32"/>
      <c r="Q269" s="7"/>
      <c r="U269" s="8" t="s">
        <v>16</v>
      </c>
    </row>
    <row r="270" spans="1:23" ht="18" customHeight="1" x14ac:dyDescent="0.2">
      <c r="A270" s="1" t="s">
        <v>9</v>
      </c>
      <c r="B270" s="91" t="s">
        <v>1464</v>
      </c>
      <c r="C270" s="79" t="s">
        <v>583</v>
      </c>
      <c r="D270" s="284" t="s">
        <v>620</v>
      </c>
      <c r="E270" s="285" t="s">
        <v>621</v>
      </c>
      <c r="F270" s="187">
        <f t="shared" si="44"/>
        <v>8.3999999999999986</v>
      </c>
      <c r="G270" s="31">
        <f t="shared" si="44"/>
        <v>8.3999999999999986</v>
      </c>
      <c r="H270" s="185">
        <v>24</v>
      </c>
      <c r="I270" s="286" t="s">
        <v>119</v>
      </c>
      <c r="J270" s="189" t="s">
        <v>619</v>
      </c>
      <c r="K270" s="287">
        <f t="shared" si="41"/>
        <v>45</v>
      </c>
      <c r="L270" s="288">
        <v>1080</v>
      </c>
      <c r="M270" s="289"/>
      <c r="N270" s="290">
        <f t="shared" si="42"/>
        <v>0</v>
      </c>
      <c r="O270" s="32"/>
      <c r="Q270" s="7"/>
      <c r="U270" s="8" t="s">
        <v>16</v>
      </c>
    </row>
    <row r="271" spans="1:23" ht="18" customHeight="1" x14ac:dyDescent="0.2">
      <c r="A271" s="1" t="s">
        <v>9</v>
      </c>
      <c r="B271" s="91" t="s">
        <v>1464</v>
      </c>
      <c r="C271" s="79" t="s">
        <v>583</v>
      </c>
      <c r="D271" s="284" t="s">
        <v>622</v>
      </c>
      <c r="E271" s="285" t="s">
        <v>623</v>
      </c>
      <c r="F271" s="187">
        <f t="shared" si="44"/>
        <v>8.3999999999999986</v>
      </c>
      <c r="G271" s="31">
        <f t="shared" si="44"/>
        <v>8.3999999999999986</v>
      </c>
      <c r="H271" s="185">
        <v>24</v>
      </c>
      <c r="I271" s="286" t="s">
        <v>119</v>
      </c>
      <c r="J271" s="189" t="s">
        <v>619</v>
      </c>
      <c r="K271" s="287">
        <f t="shared" si="41"/>
        <v>45</v>
      </c>
      <c r="L271" s="288">
        <v>1080</v>
      </c>
      <c r="M271" s="289"/>
      <c r="N271" s="290">
        <f t="shared" si="42"/>
        <v>0</v>
      </c>
      <c r="O271" s="32"/>
      <c r="Q271" s="7"/>
      <c r="U271" s="8" t="s">
        <v>16</v>
      </c>
    </row>
    <row r="272" spans="1:23" ht="18" customHeight="1" x14ac:dyDescent="0.2">
      <c r="A272" s="1" t="s">
        <v>9</v>
      </c>
      <c r="B272" s="91" t="s">
        <v>1464</v>
      </c>
      <c r="C272" s="79" t="s">
        <v>583</v>
      </c>
      <c r="D272" s="284" t="s">
        <v>624</v>
      </c>
      <c r="E272" s="285" t="s">
        <v>625</v>
      </c>
      <c r="F272" s="187">
        <f t="shared" ref="F272:G274" si="45">0.2*24</f>
        <v>4.8000000000000007</v>
      </c>
      <c r="G272" s="31">
        <f t="shared" si="45"/>
        <v>4.8000000000000007</v>
      </c>
      <c r="H272" s="185">
        <v>24</v>
      </c>
      <c r="I272" s="286" t="s">
        <v>544</v>
      </c>
      <c r="J272" s="189" t="s">
        <v>619</v>
      </c>
      <c r="K272" s="287">
        <f t="shared" si="41"/>
        <v>24.791666666666668</v>
      </c>
      <c r="L272" s="288">
        <v>595</v>
      </c>
      <c r="M272" s="289"/>
      <c r="N272" s="290">
        <f t="shared" si="42"/>
        <v>0</v>
      </c>
      <c r="O272" s="33" t="s">
        <v>14</v>
      </c>
      <c r="P272" s="7">
        <f>F272*M272</f>
        <v>0</v>
      </c>
      <c r="Q272" s="34" t="s">
        <v>15</v>
      </c>
      <c r="R272" s="7">
        <f>G272*M272</f>
        <v>0</v>
      </c>
      <c r="W272" s="8" t="s">
        <v>546</v>
      </c>
    </row>
    <row r="273" spans="1:23" ht="18" customHeight="1" x14ac:dyDescent="0.2">
      <c r="A273" s="1" t="s">
        <v>9</v>
      </c>
      <c r="B273" s="91" t="s">
        <v>1464</v>
      </c>
      <c r="C273" s="79" t="s">
        <v>583</v>
      </c>
      <c r="D273" s="284" t="s">
        <v>626</v>
      </c>
      <c r="E273" s="285" t="s">
        <v>627</v>
      </c>
      <c r="F273" s="187">
        <f t="shared" si="45"/>
        <v>4.8000000000000007</v>
      </c>
      <c r="G273" s="31">
        <f t="shared" si="45"/>
        <v>4.8000000000000007</v>
      </c>
      <c r="H273" s="185">
        <v>24</v>
      </c>
      <c r="I273" s="286" t="s">
        <v>544</v>
      </c>
      <c r="J273" s="189" t="s">
        <v>619</v>
      </c>
      <c r="K273" s="287">
        <f t="shared" si="41"/>
        <v>24.791666666666668</v>
      </c>
      <c r="L273" s="288">
        <v>595</v>
      </c>
      <c r="M273" s="289"/>
      <c r="N273" s="290">
        <f t="shared" si="42"/>
        <v>0</v>
      </c>
      <c r="O273" s="33" t="s">
        <v>14</v>
      </c>
      <c r="P273" s="7">
        <f>F273*M273</f>
        <v>0</v>
      </c>
      <c r="Q273" s="34" t="s">
        <v>15</v>
      </c>
      <c r="R273" s="7">
        <f>G273*M273</f>
        <v>0</v>
      </c>
      <c r="W273" s="8" t="s">
        <v>546</v>
      </c>
    </row>
    <row r="274" spans="1:23" ht="18" customHeight="1" x14ac:dyDescent="0.2">
      <c r="A274" s="1" t="s">
        <v>9</v>
      </c>
      <c r="B274" s="91" t="s">
        <v>1464</v>
      </c>
      <c r="C274" s="79" t="s">
        <v>583</v>
      </c>
      <c r="D274" s="284" t="s">
        <v>628</v>
      </c>
      <c r="E274" s="285" t="s">
        <v>629</v>
      </c>
      <c r="F274" s="187">
        <f t="shared" si="45"/>
        <v>4.8000000000000007</v>
      </c>
      <c r="G274" s="31">
        <f t="shared" si="45"/>
        <v>4.8000000000000007</v>
      </c>
      <c r="H274" s="185">
        <v>24</v>
      </c>
      <c r="I274" s="286" t="s">
        <v>544</v>
      </c>
      <c r="J274" s="189" t="s">
        <v>619</v>
      </c>
      <c r="K274" s="287">
        <f t="shared" si="41"/>
        <v>24.791666666666668</v>
      </c>
      <c r="L274" s="288">
        <v>595</v>
      </c>
      <c r="M274" s="289"/>
      <c r="N274" s="290">
        <f t="shared" si="42"/>
        <v>0</v>
      </c>
      <c r="O274" s="33" t="s">
        <v>14</v>
      </c>
      <c r="P274" s="7">
        <f>F274*M274</f>
        <v>0</v>
      </c>
      <c r="Q274" s="34" t="s">
        <v>15</v>
      </c>
      <c r="R274" s="7">
        <f>G274*M274</f>
        <v>0</v>
      </c>
      <c r="W274" s="8" t="s">
        <v>546</v>
      </c>
    </row>
    <row r="275" spans="1:23" ht="18" customHeight="1" x14ac:dyDescent="0.2">
      <c r="A275" s="1" t="s">
        <v>9</v>
      </c>
      <c r="B275" s="91" t="s">
        <v>1464</v>
      </c>
      <c r="C275" s="79" t="s">
        <v>583</v>
      </c>
      <c r="D275" s="284" t="s">
        <v>630</v>
      </c>
      <c r="E275" s="285" t="s">
        <v>631</v>
      </c>
      <c r="F275" s="187">
        <f t="shared" ref="F275:G285" si="46">1*12</f>
        <v>12</v>
      </c>
      <c r="G275" s="31">
        <f t="shared" si="46"/>
        <v>12</v>
      </c>
      <c r="H275" s="185">
        <v>12</v>
      </c>
      <c r="I275" s="286" t="s">
        <v>47</v>
      </c>
      <c r="J275" s="189" t="s">
        <v>586</v>
      </c>
      <c r="K275" s="287">
        <f t="shared" si="41"/>
        <v>85.416666666666671</v>
      </c>
      <c r="L275" s="288">
        <v>1025</v>
      </c>
      <c r="M275" s="289"/>
      <c r="N275" s="290">
        <f t="shared" si="42"/>
        <v>0</v>
      </c>
      <c r="O275" s="33" t="s">
        <v>14</v>
      </c>
      <c r="P275" s="7">
        <f>F275*M275</f>
        <v>0</v>
      </c>
      <c r="Q275" s="34" t="s">
        <v>15</v>
      </c>
      <c r="R275" s="7">
        <f>G275*M275</f>
        <v>0</v>
      </c>
      <c r="U275" s="8" t="s">
        <v>16</v>
      </c>
    </row>
    <row r="276" spans="1:23" ht="18" customHeight="1" x14ac:dyDescent="0.2">
      <c r="A276" s="1" t="s">
        <v>9</v>
      </c>
      <c r="B276" s="91" t="s">
        <v>1464</v>
      </c>
      <c r="C276" s="79" t="s">
        <v>583</v>
      </c>
      <c r="D276" s="284" t="s">
        <v>632</v>
      </c>
      <c r="E276" s="285" t="s">
        <v>633</v>
      </c>
      <c r="F276" s="187">
        <f t="shared" si="46"/>
        <v>12</v>
      </c>
      <c r="G276" s="31">
        <f t="shared" si="46"/>
        <v>12</v>
      </c>
      <c r="H276" s="185">
        <v>12</v>
      </c>
      <c r="I276" s="286" t="s">
        <v>47</v>
      </c>
      <c r="J276" s="189" t="s">
        <v>586</v>
      </c>
      <c r="K276" s="287">
        <f t="shared" si="41"/>
        <v>85.416666666666671</v>
      </c>
      <c r="L276" s="288">
        <v>1025</v>
      </c>
      <c r="M276" s="289"/>
      <c r="N276" s="290">
        <f t="shared" si="42"/>
        <v>0</v>
      </c>
      <c r="O276" s="33" t="s">
        <v>14</v>
      </c>
      <c r="P276" s="7">
        <f>F276*M276</f>
        <v>0</v>
      </c>
      <c r="Q276" s="34" t="s">
        <v>15</v>
      </c>
      <c r="R276" s="7">
        <f>G276*M276</f>
        <v>0</v>
      </c>
      <c r="U276" s="8" t="s">
        <v>16</v>
      </c>
    </row>
    <row r="277" spans="1:23" ht="18" customHeight="1" x14ac:dyDescent="0.2">
      <c r="A277" s="1" t="s">
        <v>9</v>
      </c>
      <c r="B277" s="91" t="s">
        <v>1464</v>
      </c>
      <c r="C277" s="79" t="s">
        <v>583</v>
      </c>
      <c r="D277" s="284" t="s">
        <v>634</v>
      </c>
      <c r="E277" s="285" t="s">
        <v>635</v>
      </c>
      <c r="F277" s="187">
        <f t="shared" si="46"/>
        <v>12</v>
      </c>
      <c r="G277" s="31">
        <f t="shared" si="46"/>
        <v>12</v>
      </c>
      <c r="H277" s="185">
        <v>12</v>
      </c>
      <c r="I277" s="286" t="s">
        <v>47</v>
      </c>
      <c r="J277" s="189" t="s">
        <v>586</v>
      </c>
      <c r="K277" s="287">
        <f t="shared" si="41"/>
        <v>85.416666666666671</v>
      </c>
      <c r="L277" s="288">
        <v>1025</v>
      </c>
      <c r="M277" s="289"/>
      <c r="N277" s="290">
        <f t="shared" si="42"/>
        <v>0</v>
      </c>
      <c r="O277" s="33" t="s">
        <v>14</v>
      </c>
      <c r="P277" s="7">
        <f>F277*M277</f>
        <v>0</v>
      </c>
      <c r="Q277" s="34" t="s">
        <v>15</v>
      </c>
      <c r="R277" s="7">
        <f>G277*M277</f>
        <v>0</v>
      </c>
      <c r="U277" s="8" t="s">
        <v>16</v>
      </c>
    </row>
    <row r="278" spans="1:23" ht="18" customHeight="1" x14ac:dyDescent="0.2">
      <c r="A278" s="1" t="s">
        <v>9</v>
      </c>
      <c r="B278" s="91" t="s">
        <v>1464</v>
      </c>
      <c r="C278" s="79" t="s">
        <v>583</v>
      </c>
      <c r="D278" s="284" t="s">
        <v>636</v>
      </c>
      <c r="E278" s="285" t="s">
        <v>637</v>
      </c>
      <c r="F278" s="187">
        <f t="shared" si="46"/>
        <v>12</v>
      </c>
      <c r="G278" s="31">
        <f t="shared" si="46"/>
        <v>12</v>
      </c>
      <c r="H278" s="185">
        <v>12</v>
      </c>
      <c r="I278" s="286" t="s">
        <v>47</v>
      </c>
      <c r="J278" s="189" t="s">
        <v>586</v>
      </c>
      <c r="K278" s="287">
        <f t="shared" si="41"/>
        <v>85.416666666666671</v>
      </c>
      <c r="L278" s="288">
        <v>1025</v>
      </c>
      <c r="M278" s="289"/>
      <c r="N278" s="290">
        <f t="shared" si="42"/>
        <v>0</v>
      </c>
      <c r="O278" s="33" t="s">
        <v>14</v>
      </c>
      <c r="P278" s="7">
        <f>F278*M278</f>
        <v>0</v>
      </c>
      <c r="Q278" s="34" t="s">
        <v>15</v>
      </c>
      <c r="R278" s="7">
        <f>G278*M278</f>
        <v>0</v>
      </c>
      <c r="U278" s="8" t="s">
        <v>16</v>
      </c>
    </row>
    <row r="279" spans="1:23" ht="18" customHeight="1" x14ac:dyDescent="0.2">
      <c r="A279" s="1" t="s">
        <v>9</v>
      </c>
      <c r="B279" s="91" t="s">
        <v>1464</v>
      </c>
      <c r="C279" s="79" t="s">
        <v>583</v>
      </c>
      <c r="D279" s="284" t="s">
        <v>638</v>
      </c>
      <c r="E279" s="285" t="s">
        <v>639</v>
      </c>
      <c r="F279" s="187">
        <f t="shared" si="46"/>
        <v>12</v>
      </c>
      <c r="G279" s="31">
        <f t="shared" si="46"/>
        <v>12</v>
      </c>
      <c r="H279" s="185">
        <v>12</v>
      </c>
      <c r="I279" s="286" t="s">
        <v>47</v>
      </c>
      <c r="J279" s="189" t="s">
        <v>586</v>
      </c>
      <c r="K279" s="287">
        <f t="shared" si="41"/>
        <v>85.416666666666671</v>
      </c>
      <c r="L279" s="288">
        <v>1025</v>
      </c>
      <c r="M279" s="289"/>
      <c r="N279" s="290">
        <f t="shared" si="42"/>
        <v>0</v>
      </c>
      <c r="O279" s="33" t="s">
        <v>14</v>
      </c>
      <c r="P279" s="7">
        <f>F279*M279</f>
        <v>0</v>
      </c>
      <c r="Q279" s="34" t="s">
        <v>15</v>
      </c>
      <c r="R279" s="7">
        <f>G279*M279</f>
        <v>0</v>
      </c>
      <c r="U279" s="8" t="s">
        <v>16</v>
      </c>
    </row>
    <row r="280" spans="1:23" ht="18" customHeight="1" x14ac:dyDescent="0.2">
      <c r="A280" s="1" t="s">
        <v>9</v>
      </c>
      <c r="B280" s="91" t="s">
        <v>1464</v>
      </c>
      <c r="C280" s="79" t="s">
        <v>583</v>
      </c>
      <c r="D280" s="284" t="s">
        <v>640</v>
      </c>
      <c r="E280" s="285" t="s">
        <v>641</v>
      </c>
      <c r="F280" s="187">
        <f t="shared" si="46"/>
        <v>12</v>
      </c>
      <c r="G280" s="31">
        <f t="shared" si="46"/>
        <v>12</v>
      </c>
      <c r="H280" s="185">
        <v>12</v>
      </c>
      <c r="I280" s="286" t="s">
        <v>47</v>
      </c>
      <c r="J280" s="189" t="s">
        <v>586</v>
      </c>
      <c r="K280" s="287">
        <f t="shared" si="41"/>
        <v>85.416666666666671</v>
      </c>
      <c r="L280" s="288">
        <v>1025</v>
      </c>
      <c r="M280" s="289"/>
      <c r="N280" s="290">
        <f t="shared" si="42"/>
        <v>0</v>
      </c>
      <c r="O280" s="33" t="s">
        <v>14</v>
      </c>
      <c r="P280" s="7">
        <f>F280*M280</f>
        <v>0</v>
      </c>
      <c r="Q280" s="34" t="s">
        <v>15</v>
      </c>
      <c r="R280" s="7">
        <f>G280*M280</f>
        <v>0</v>
      </c>
      <c r="U280" s="8" t="s">
        <v>16</v>
      </c>
    </row>
    <row r="281" spans="1:23" ht="18" customHeight="1" x14ac:dyDescent="0.2">
      <c r="A281" s="1" t="s">
        <v>9</v>
      </c>
      <c r="B281" s="91" t="s">
        <v>1464</v>
      </c>
      <c r="C281" s="79" t="s">
        <v>583</v>
      </c>
      <c r="D281" s="284" t="s">
        <v>642</v>
      </c>
      <c r="E281" s="285" t="s">
        <v>643</v>
      </c>
      <c r="F281" s="187">
        <f t="shared" si="46"/>
        <v>12</v>
      </c>
      <c r="G281" s="31">
        <f t="shared" si="46"/>
        <v>12</v>
      </c>
      <c r="H281" s="185">
        <v>12</v>
      </c>
      <c r="I281" s="286" t="s">
        <v>47</v>
      </c>
      <c r="J281" s="189" t="s">
        <v>586</v>
      </c>
      <c r="K281" s="287">
        <f t="shared" si="41"/>
        <v>85.416666666666671</v>
      </c>
      <c r="L281" s="288">
        <v>1025</v>
      </c>
      <c r="M281" s="289"/>
      <c r="N281" s="290">
        <f t="shared" si="42"/>
        <v>0</v>
      </c>
      <c r="O281" s="33" t="s">
        <v>14</v>
      </c>
      <c r="P281" s="7">
        <f>F281*M281</f>
        <v>0</v>
      </c>
      <c r="Q281" s="34" t="s">
        <v>15</v>
      </c>
      <c r="R281" s="7">
        <f>G281*M281</f>
        <v>0</v>
      </c>
      <c r="U281" s="8" t="s">
        <v>16</v>
      </c>
    </row>
    <row r="282" spans="1:23" ht="18" customHeight="1" x14ac:dyDescent="0.2">
      <c r="A282" s="1" t="s">
        <v>9</v>
      </c>
      <c r="B282" s="91" t="s">
        <v>1464</v>
      </c>
      <c r="C282" s="79" t="s">
        <v>583</v>
      </c>
      <c r="D282" s="284" t="s">
        <v>644</v>
      </c>
      <c r="E282" s="285" t="s">
        <v>645</v>
      </c>
      <c r="F282" s="187">
        <f t="shared" si="46"/>
        <v>12</v>
      </c>
      <c r="G282" s="31">
        <f t="shared" si="46"/>
        <v>12</v>
      </c>
      <c r="H282" s="185">
        <v>12</v>
      </c>
      <c r="I282" s="286" t="s">
        <v>47</v>
      </c>
      <c r="J282" s="189" t="s">
        <v>586</v>
      </c>
      <c r="K282" s="287">
        <f t="shared" si="41"/>
        <v>85.416666666666671</v>
      </c>
      <c r="L282" s="288">
        <v>1025</v>
      </c>
      <c r="M282" s="289"/>
      <c r="N282" s="290">
        <f t="shared" si="42"/>
        <v>0</v>
      </c>
      <c r="O282" s="33" t="s">
        <v>14</v>
      </c>
      <c r="P282" s="7">
        <f>F282*M282</f>
        <v>0</v>
      </c>
      <c r="Q282" s="34" t="s">
        <v>15</v>
      </c>
      <c r="R282" s="7">
        <f>G282*M282</f>
        <v>0</v>
      </c>
      <c r="U282" s="8" t="s">
        <v>16</v>
      </c>
    </row>
    <row r="283" spans="1:23" ht="18" customHeight="1" x14ac:dyDescent="0.2">
      <c r="A283" s="1" t="s">
        <v>9</v>
      </c>
      <c r="B283" s="91" t="s">
        <v>1464</v>
      </c>
      <c r="C283" s="79" t="s">
        <v>583</v>
      </c>
      <c r="D283" s="284" t="s">
        <v>646</v>
      </c>
      <c r="E283" s="285" t="s">
        <v>647</v>
      </c>
      <c r="F283" s="187">
        <f t="shared" si="46"/>
        <v>12</v>
      </c>
      <c r="G283" s="31">
        <f t="shared" si="46"/>
        <v>12</v>
      </c>
      <c r="H283" s="185">
        <v>12</v>
      </c>
      <c r="I283" s="286" t="s">
        <v>47</v>
      </c>
      <c r="J283" s="189" t="s">
        <v>586</v>
      </c>
      <c r="K283" s="287">
        <f t="shared" si="41"/>
        <v>85.416666666666671</v>
      </c>
      <c r="L283" s="288">
        <v>1025</v>
      </c>
      <c r="M283" s="289"/>
      <c r="N283" s="290">
        <f t="shared" si="42"/>
        <v>0</v>
      </c>
      <c r="O283" s="33" t="s">
        <v>14</v>
      </c>
      <c r="P283" s="7">
        <f>F283*M283</f>
        <v>0</v>
      </c>
      <c r="Q283" s="34" t="s">
        <v>15</v>
      </c>
      <c r="R283" s="7">
        <f>G283*M283</f>
        <v>0</v>
      </c>
      <c r="U283" s="8" t="s">
        <v>16</v>
      </c>
    </row>
    <row r="284" spans="1:23" ht="18" customHeight="1" x14ac:dyDescent="0.2">
      <c r="A284" s="1" t="s">
        <v>9</v>
      </c>
      <c r="B284" s="91" t="s">
        <v>1464</v>
      </c>
      <c r="C284" s="79" t="s">
        <v>583</v>
      </c>
      <c r="D284" s="284" t="s">
        <v>648</v>
      </c>
      <c r="E284" s="285" t="s">
        <v>649</v>
      </c>
      <c r="F284" s="187">
        <f t="shared" si="46"/>
        <v>12</v>
      </c>
      <c r="G284" s="31">
        <f t="shared" si="46"/>
        <v>12</v>
      </c>
      <c r="H284" s="185">
        <v>12</v>
      </c>
      <c r="I284" s="286" t="s">
        <v>47</v>
      </c>
      <c r="J284" s="189" t="s">
        <v>586</v>
      </c>
      <c r="K284" s="287">
        <f t="shared" si="41"/>
        <v>85.416666666666671</v>
      </c>
      <c r="L284" s="288">
        <v>1025</v>
      </c>
      <c r="M284" s="289"/>
      <c r="N284" s="290">
        <f t="shared" si="42"/>
        <v>0</v>
      </c>
      <c r="O284" s="33" t="s">
        <v>14</v>
      </c>
      <c r="P284" s="7">
        <f>F284*M284</f>
        <v>0</v>
      </c>
      <c r="Q284" s="34" t="s">
        <v>15</v>
      </c>
      <c r="R284" s="7">
        <f>G284*M284</f>
        <v>0</v>
      </c>
      <c r="U284" s="8" t="s">
        <v>16</v>
      </c>
    </row>
    <row r="285" spans="1:23" ht="18" customHeight="1" x14ac:dyDescent="0.2">
      <c r="A285" s="1" t="s">
        <v>9</v>
      </c>
      <c r="B285" s="91" t="s">
        <v>1464</v>
      </c>
      <c r="C285" s="79" t="s">
        <v>583</v>
      </c>
      <c r="D285" s="284" t="s">
        <v>650</v>
      </c>
      <c r="E285" s="285" t="s">
        <v>651</v>
      </c>
      <c r="F285" s="187">
        <f t="shared" si="46"/>
        <v>12</v>
      </c>
      <c r="G285" s="31">
        <f t="shared" si="46"/>
        <v>12</v>
      </c>
      <c r="H285" s="185">
        <v>12</v>
      </c>
      <c r="I285" s="286" t="s">
        <v>47</v>
      </c>
      <c r="J285" s="189" t="s">
        <v>586</v>
      </c>
      <c r="K285" s="287">
        <f t="shared" si="41"/>
        <v>85.416666666666671</v>
      </c>
      <c r="L285" s="288">
        <v>1025</v>
      </c>
      <c r="M285" s="289"/>
      <c r="N285" s="290">
        <f t="shared" si="42"/>
        <v>0</v>
      </c>
      <c r="O285" s="33" t="s">
        <v>14</v>
      </c>
      <c r="P285" s="7">
        <f>F285*M285</f>
        <v>0</v>
      </c>
      <c r="Q285" s="34" t="s">
        <v>15</v>
      </c>
      <c r="R285" s="7">
        <f>G285*M285</f>
        <v>0</v>
      </c>
      <c r="U285" s="8" t="s">
        <v>16</v>
      </c>
    </row>
    <row r="286" spans="1:23" ht="18" customHeight="1" x14ac:dyDescent="0.2">
      <c r="A286" s="1" t="s">
        <v>9</v>
      </c>
      <c r="B286" s="91" t="s">
        <v>1464</v>
      </c>
      <c r="C286" s="79" t="s">
        <v>583</v>
      </c>
      <c r="D286" s="284" t="s">
        <v>652</v>
      </c>
      <c r="E286" s="285" t="s">
        <v>653</v>
      </c>
      <c r="F286" s="187">
        <v>12</v>
      </c>
      <c r="G286" s="31">
        <v>12</v>
      </c>
      <c r="H286" s="185">
        <v>12</v>
      </c>
      <c r="I286" s="286" t="s">
        <v>47</v>
      </c>
      <c r="J286" s="189" t="s">
        <v>586</v>
      </c>
      <c r="K286" s="287">
        <f t="shared" si="41"/>
        <v>56.666666666666664</v>
      </c>
      <c r="L286" s="288">
        <v>680</v>
      </c>
      <c r="M286" s="289"/>
      <c r="N286" s="290">
        <f t="shared" si="42"/>
        <v>0</v>
      </c>
      <c r="O286" s="33" t="s">
        <v>14</v>
      </c>
      <c r="P286" s="7">
        <f>F286*M286</f>
        <v>0</v>
      </c>
      <c r="Q286" s="34" t="s">
        <v>15</v>
      </c>
      <c r="R286" s="7">
        <f>G286*M286</f>
        <v>0</v>
      </c>
      <c r="U286" s="8" t="s">
        <v>16</v>
      </c>
    </row>
    <row r="287" spans="1:23" ht="18" customHeight="1" x14ac:dyDescent="0.2">
      <c r="A287" s="1" t="s">
        <v>9</v>
      </c>
      <c r="B287" s="91" t="s">
        <v>1464</v>
      </c>
      <c r="C287" s="79" t="s">
        <v>583</v>
      </c>
      <c r="D287" s="284" t="s">
        <v>654</v>
      </c>
      <c r="E287" s="285" t="s">
        <v>655</v>
      </c>
      <c r="F287" s="187">
        <v>12</v>
      </c>
      <c r="G287" s="31">
        <v>12</v>
      </c>
      <c r="H287" s="185">
        <v>12</v>
      </c>
      <c r="I287" s="286" t="s">
        <v>47</v>
      </c>
      <c r="J287" s="189" t="s">
        <v>586</v>
      </c>
      <c r="K287" s="287">
        <f t="shared" si="41"/>
        <v>85.416666666666671</v>
      </c>
      <c r="L287" s="288">
        <v>1025</v>
      </c>
      <c r="M287" s="289"/>
      <c r="N287" s="290">
        <f t="shared" si="42"/>
        <v>0</v>
      </c>
      <c r="O287" s="33" t="s">
        <v>14</v>
      </c>
      <c r="P287" s="7">
        <f>F287*M287</f>
        <v>0</v>
      </c>
      <c r="Q287" s="34" t="s">
        <v>15</v>
      </c>
      <c r="R287" s="7">
        <f>G287*M287</f>
        <v>0</v>
      </c>
      <c r="U287" s="8" t="s">
        <v>16</v>
      </c>
    </row>
    <row r="288" spans="1:23" ht="18" customHeight="1" x14ac:dyDescent="0.2">
      <c r="A288" s="1" t="s">
        <v>9</v>
      </c>
      <c r="B288" s="91" t="s">
        <v>1464</v>
      </c>
      <c r="C288" s="79" t="s">
        <v>583</v>
      </c>
      <c r="D288" s="284" t="s">
        <v>656</v>
      </c>
      <c r="E288" s="285" t="s">
        <v>657</v>
      </c>
      <c r="F288" s="187">
        <v>12</v>
      </c>
      <c r="G288" s="31">
        <v>12</v>
      </c>
      <c r="H288" s="185">
        <v>12</v>
      </c>
      <c r="I288" s="286" t="s">
        <v>47</v>
      </c>
      <c r="J288" s="189" t="s">
        <v>586</v>
      </c>
      <c r="K288" s="287">
        <f t="shared" si="41"/>
        <v>85.416666666666671</v>
      </c>
      <c r="L288" s="288">
        <v>1025</v>
      </c>
      <c r="M288" s="289"/>
      <c r="N288" s="290">
        <f t="shared" si="42"/>
        <v>0</v>
      </c>
      <c r="O288" s="33" t="s">
        <v>14</v>
      </c>
      <c r="P288" s="7">
        <f>F288*M288</f>
        <v>0</v>
      </c>
      <c r="Q288" s="34" t="s">
        <v>15</v>
      </c>
      <c r="R288" s="7">
        <f>G288*M288</f>
        <v>0</v>
      </c>
      <c r="U288" s="8" t="s">
        <v>16</v>
      </c>
    </row>
    <row r="289" spans="1:21" ht="18" customHeight="1" x14ac:dyDescent="0.2">
      <c r="A289" s="1" t="s">
        <v>9</v>
      </c>
      <c r="B289" s="91" t="s">
        <v>1464</v>
      </c>
      <c r="C289" s="79" t="s">
        <v>583</v>
      </c>
      <c r="D289" s="284" t="s">
        <v>658</v>
      </c>
      <c r="E289" s="285" t="s">
        <v>659</v>
      </c>
      <c r="F289" s="187">
        <v>12</v>
      </c>
      <c r="G289" s="31">
        <v>12</v>
      </c>
      <c r="H289" s="185">
        <v>12</v>
      </c>
      <c r="I289" s="286" t="s">
        <v>47</v>
      </c>
      <c r="J289" s="189" t="s">
        <v>586</v>
      </c>
      <c r="K289" s="287">
        <f t="shared" si="41"/>
        <v>85.416666666666671</v>
      </c>
      <c r="L289" s="288">
        <v>1025</v>
      </c>
      <c r="M289" s="289"/>
      <c r="N289" s="290">
        <f t="shared" si="42"/>
        <v>0</v>
      </c>
      <c r="O289" s="33" t="s">
        <v>14</v>
      </c>
      <c r="P289" s="7">
        <f>F289*M289</f>
        <v>0</v>
      </c>
      <c r="Q289" s="34" t="s">
        <v>15</v>
      </c>
      <c r="R289" s="7">
        <f>G289*M289</f>
        <v>0</v>
      </c>
      <c r="U289" s="8" t="s">
        <v>16</v>
      </c>
    </row>
    <row r="290" spans="1:21" ht="18" customHeight="1" x14ac:dyDescent="0.2">
      <c r="A290" s="1" t="s">
        <v>9</v>
      </c>
      <c r="B290" s="91" t="s">
        <v>1464</v>
      </c>
      <c r="C290" s="79" t="s">
        <v>583</v>
      </c>
      <c r="D290" s="284" t="s">
        <v>660</v>
      </c>
      <c r="E290" s="285" t="s">
        <v>661</v>
      </c>
      <c r="F290" s="187">
        <v>12</v>
      </c>
      <c r="G290" s="31">
        <v>12</v>
      </c>
      <c r="H290" s="185">
        <v>12</v>
      </c>
      <c r="I290" s="286" t="s">
        <v>47</v>
      </c>
      <c r="J290" s="189" t="s">
        <v>586</v>
      </c>
      <c r="K290" s="287">
        <f t="shared" si="41"/>
        <v>85.416666666666671</v>
      </c>
      <c r="L290" s="288">
        <v>1025</v>
      </c>
      <c r="M290" s="289"/>
      <c r="N290" s="290">
        <f t="shared" si="42"/>
        <v>0</v>
      </c>
      <c r="O290" s="33" t="s">
        <v>14</v>
      </c>
      <c r="P290" s="7">
        <f>F290*M290</f>
        <v>0</v>
      </c>
      <c r="Q290" s="34" t="s">
        <v>15</v>
      </c>
      <c r="R290" s="7">
        <f>G290*M290</f>
        <v>0</v>
      </c>
      <c r="U290" s="8" t="s">
        <v>16</v>
      </c>
    </row>
    <row r="291" spans="1:21" ht="18" customHeight="1" x14ac:dyDescent="0.2">
      <c r="A291" s="1" t="s">
        <v>9</v>
      </c>
      <c r="B291" s="91" t="s">
        <v>1464</v>
      </c>
      <c r="C291" s="79" t="s">
        <v>583</v>
      </c>
      <c r="D291" s="284" t="s">
        <v>662</v>
      </c>
      <c r="E291" s="285" t="s">
        <v>663</v>
      </c>
      <c r="F291" s="187">
        <v>12</v>
      </c>
      <c r="G291" s="31">
        <v>12</v>
      </c>
      <c r="H291" s="185">
        <v>12</v>
      </c>
      <c r="I291" s="286" t="s">
        <v>47</v>
      </c>
      <c r="J291" s="190" t="s">
        <v>586</v>
      </c>
      <c r="K291" s="287">
        <f t="shared" si="41"/>
        <v>85.416666666666671</v>
      </c>
      <c r="L291" s="288">
        <v>1025</v>
      </c>
      <c r="M291" s="289"/>
      <c r="N291" s="290">
        <f t="shared" si="42"/>
        <v>0</v>
      </c>
      <c r="O291" s="33" t="s">
        <v>14</v>
      </c>
      <c r="P291" s="7">
        <f>F291*M291</f>
        <v>0</v>
      </c>
      <c r="Q291" s="34" t="s">
        <v>15</v>
      </c>
      <c r="R291" s="7">
        <f>G291*M291</f>
        <v>0</v>
      </c>
      <c r="U291" s="8" t="s">
        <v>16</v>
      </c>
    </row>
    <row r="292" spans="1:21" ht="20.100000000000001" customHeight="1" x14ac:dyDescent="0.2">
      <c r="A292" s="20" t="s">
        <v>9</v>
      </c>
      <c r="B292" s="92" t="s">
        <v>664</v>
      </c>
      <c r="C292" s="93"/>
      <c r="D292" s="248"/>
      <c r="E292" s="249"/>
      <c r="F292" s="94"/>
      <c r="G292" s="94"/>
      <c r="H292" s="94"/>
      <c r="I292" s="250"/>
      <c r="J292" s="95"/>
      <c r="K292" s="251"/>
      <c r="L292" s="249"/>
      <c r="M292" s="26"/>
      <c r="N292" s="26"/>
      <c r="O292" s="7"/>
      <c r="Q292" s="7"/>
    </row>
    <row r="293" spans="1:21" ht="9.9499999999999993" customHeight="1" x14ac:dyDescent="0.2">
      <c r="A293" s="27" t="s">
        <v>9</v>
      </c>
      <c r="B293" s="96" t="s">
        <v>664</v>
      </c>
      <c r="C293" s="77" t="s">
        <v>665</v>
      </c>
      <c r="D293" s="196"/>
      <c r="E293" s="197"/>
      <c r="F293" s="28"/>
      <c r="G293" s="28"/>
      <c r="H293" s="28"/>
      <c r="I293" s="198"/>
      <c r="J293" s="78"/>
      <c r="K293" s="199"/>
      <c r="L293" s="197"/>
      <c r="M293" s="29"/>
      <c r="N293" s="29"/>
      <c r="O293" s="7"/>
      <c r="Q293" s="7"/>
    </row>
    <row r="294" spans="1:21" ht="18" customHeight="1" x14ac:dyDescent="0.2">
      <c r="A294" s="1" t="s">
        <v>9</v>
      </c>
      <c r="B294" s="97" t="s">
        <v>664</v>
      </c>
      <c r="C294" s="79" t="s">
        <v>665</v>
      </c>
      <c r="D294" s="284" t="s">
        <v>666</v>
      </c>
      <c r="E294" s="285" t="s">
        <v>667</v>
      </c>
      <c r="F294" s="187">
        <v>1</v>
      </c>
      <c r="G294" s="31"/>
      <c r="H294" s="185">
        <v>1</v>
      </c>
      <c r="I294" s="286" t="s">
        <v>14</v>
      </c>
      <c r="J294" s="188"/>
      <c r="K294" s="287">
        <f t="shared" ref="K294:K296" si="47">L294/H294</f>
        <v>680</v>
      </c>
      <c r="L294" s="288">
        <v>680</v>
      </c>
      <c r="M294" s="289"/>
      <c r="N294" s="290">
        <f>M294*L294</f>
        <v>0</v>
      </c>
      <c r="O294" s="32" t="s">
        <v>14</v>
      </c>
      <c r="P294" s="7">
        <f>F294*M294</f>
        <v>0</v>
      </c>
      <c r="Q294" s="7"/>
    </row>
    <row r="295" spans="1:21" ht="18" customHeight="1" x14ac:dyDescent="0.2">
      <c r="A295" s="1" t="s">
        <v>9</v>
      </c>
      <c r="B295" s="97" t="s">
        <v>664</v>
      </c>
      <c r="C295" s="79" t="s">
        <v>665</v>
      </c>
      <c r="D295" s="284" t="s">
        <v>668</v>
      </c>
      <c r="E295" s="285" t="s">
        <v>669</v>
      </c>
      <c r="F295" s="187">
        <v>1</v>
      </c>
      <c r="G295" s="31"/>
      <c r="H295" s="185">
        <v>1</v>
      </c>
      <c r="I295" s="286" t="s">
        <v>14</v>
      </c>
      <c r="J295" s="189"/>
      <c r="K295" s="287">
        <f t="shared" si="47"/>
        <v>100</v>
      </c>
      <c r="L295" s="288">
        <v>100</v>
      </c>
      <c r="M295" s="289"/>
      <c r="N295" s="290">
        <f>M295*L295</f>
        <v>0</v>
      </c>
      <c r="O295" s="32" t="s">
        <v>14</v>
      </c>
      <c r="P295" s="7">
        <f>F295*M295</f>
        <v>0</v>
      </c>
      <c r="Q295" s="7"/>
    </row>
    <row r="296" spans="1:21" ht="18" customHeight="1" x14ac:dyDescent="0.2">
      <c r="A296" s="1" t="s">
        <v>9</v>
      </c>
      <c r="B296" s="97" t="s">
        <v>664</v>
      </c>
      <c r="C296" s="79" t="s">
        <v>665</v>
      </c>
      <c r="D296" s="284" t="s">
        <v>670</v>
      </c>
      <c r="E296" s="285" t="s">
        <v>671</v>
      </c>
      <c r="F296" s="187">
        <v>1</v>
      </c>
      <c r="G296" s="31"/>
      <c r="H296" s="185">
        <v>1</v>
      </c>
      <c r="I296" s="286" t="s">
        <v>14</v>
      </c>
      <c r="J296" s="190"/>
      <c r="K296" s="287">
        <f t="shared" si="47"/>
        <v>100</v>
      </c>
      <c r="L296" s="288">
        <v>100</v>
      </c>
      <c r="M296" s="289"/>
      <c r="N296" s="290">
        <f>M296*L296</f>
        <v>0</v>
      </c>
      <c r="O296" s="32" t="s">
        <v>14</v>
      </c>
      <c r="P296" s="7">
        <f>F296*M296</f>
        <v>0</v>
      </c>
      <c r="Q296" s="7"/>
    </row>
    <row r="297" spans="1:21" ht="9.9499999999999993" customHeight="1" x14ac:dyDescent="0.2">
      <c r="A297" s="27" t="s">
        <v>9</v>
      </c>
      <c r="B297" s="96" t="s">
        <v>664</v>
      </c>
      <c r="C297" s="77" t="s">
        <v>672</v>
      </c>
      <c r="D297" s="216"/>
      <c r="E297" s="217"/>
      <c r="F297" s="28"/>
      <c r="G297" s="28"/>
      <c r="H297" s="28"/>
      <c r="I297" s="218"/>
      <c r="J297" s="78"/>
      <c r="K297" s="219"/>
      <c r="L297" s="217"/>
      <c r="M297" s="29"/>
      <c r="N297" s="29"/>
      <c r="O297" s="7"/>
      <c r="Q297" s="7"/>
    </row>
    <row r="298" spans="1:21" ht="18" customHeight="1" x14ac:dyDescent="0.2">
      <c r="A298" s="1" t="s">
        <v>9</v>
      </c>
      <c r="B298" s="97" t="s">
        <v>664</v>
      </c>
      <c r="C298" s="79" t="s">
        <v>672</v>
      </c>
      <c r="D298" s="284" t="s">
        <v>673</v>
      </c>
      <c r="E298" s="285" t="s">
        <v>674</v>
      </c>
      <c r="F298" s="187">
        <v>12</v>
      </c>
      <c r="G298" s="31"/>
      <c r="H298" s="185">
        <v>12</v>
      </c>
      <c r="I298" s="286" t="s">
        <v>47</v>
      </c>
      <c r="J298" s="191" t="s">
        <v>675</v>
      </c>
      <c r="K298" s="287">
        <f>L298/H298</f>
        <v>162.08333333333334</v>
      </c>
      <c r="L298" s="288">
        <v>1945</v>
      </c>
      <c r="M298" s="289"/>
      <c r="N298" s="290">
        <f>M298*L298</f>
        <v>0</v>
      </c>
      <c r="O298" s="32" t="s">
        <v>14</v>
      </c>
      <c r="P298" s="7">
        <f>F298*M298</f>
        <v>0</v>
      </c>
      <c r="Q298" s="7"/>
      <c r="U298" s="8" t="s">
        <v>16</v>
      </c>
    </row>
    <row r="299" spans="1:21" ht="20.100000000000001" customHeight="1" x14ac:dyDescent="0.2">
      <c r="A299" s="20" t="s">
        <v>9</v>
      </c>
      <c r="B299" s="98" t="s">
        <v>676</v>
      </c>
      <c r="C299" s="99"/>
      <c r="D299" s="252"/>
      <c r="E299" s="253"/>
      <c r="F299" s="100"/>
      <c r="G299" s="100"/>
      <c r="H299" s="100"/>
      <c r="I299" s="254"/>
      <c r="J299" s="101"/>
      <c r="K299" s="255"/>
      <c r="L299" s="253"/>
      <c r="M299" s="26"/>
      <c r="N299" s="26"/>
      <c r="O299" s="7"/>
      <c r="Q299" s="7"/>
    </row>
    <row r="300" spans="1:21" ht="9.9499999999999993" customHeight="1" x14ac:dyDescent="0.2">
      <c r="A300" s="27" t="s">
        <v>9</v>
      </c>
      <c r="B300" s="102" t="s">
        <v>677</v>
      </c>
      <c r="C300" s="77" t="s">
        <v>678</v>
      </c>
      <c r="D300" s="196"/>
      <c r="E300" s="197"/>
      <c r="F300" s="28"/>
      <c r="G300" s="28"/>
      <c r="H300" s="28"/>
      <c r="I300" s="198"/>
      <c r="J300" s="78"/>
      <c r="K300" s="199"/>
      <c r="L300" s="197"/>
      <c r="M300" s="29"/>
      <c r="N300" s="29"/>
      <c r="O300" s="7"/>
      <c r="Q300" s="7"/>
    </row>
    <row r="301" spans="1:21" ht="18" customHeight="1" x14ac:dyDescent="0.2">
      <c r="A301" s="1" t="s">
        <v>9</v>
      </c>
      <c r="B301" s="103" t="s">
        <v>677</v>
      </c>
      <c r="C301" s="79" t="s">
        <v>678</v>
      </c>
      <c r="D301" s="284" t="s">
        <v>679</v>
      </c>
      <c r="E301" s="285" t="s">
        <v>680</v>
      </c>
      <c r="F301" s="187">
        <v>3.3</v>
      </c>
      <c r="G301" s="31"/>
      <c r="H301" s="185">
        <v>1</v>
      </c>
      <c r="I301" s="286" t="s">
        <v>43</v>
      </c>
      <c r="J301" s="188" t="s">
        <v>404</v>
      </c>
      <c r="K301" s="287">
        <f t="shared" ref="K301:K308" si="48">L301/H301</f>
        <v>875</v>
      </c>
      <c r="L301" s="288">
        <v>875</v>
      </c>
      <c r="M301" s="289"/>
      <c r="N301" s="290">
        <f t="shared" ref="N301:N308" si="49">M301*L301</f>
        <v>0</v>
      </c>
      <c r="O301" s="32" t="s">
        <v>14</v>
      </c>
      <c r="P301" s="7">
        <f>F301*M301</f>
        <v>0</v>
      </c>
      <c r="Q301" s="7"/>
      <c r="S301" s="7" t="s">
        <v>43</v>
      </c>
    </row>
    <row r="302" spans="1:21" ht="18" customHeight="1" x14ac:dyDescent="0.2">
      <c r="A302" s="1" t="s">
        <v>9</v>
      </c>
      <c r="B302" s="103" t="s">
        <v>677</v>
      </c>
      <c r="C302" s="79" t="s">
        <v>678</v>
      </c>
      <c r="D302" s="284" t="s">
        <v>681</v>
      </c>
      <c r="E302" s="285" t="s">
        <v>682</v>
      </c>
      <c r="F302" s="187"/>
      <c r="G302" s="31"/>
      <c r="H302" s="185">
        <v>10</v>
      </c>
      <c r="I302" s="286" t="s">
        <v>66</v>
      </c>
      <c r="J302" s="189" t="s">
        <v>683</v>
      </c>
      <c r="K302" s="287">
        <f t="shared" si="48"/>
        <v>0</v>
      </c>
      <c r="L302" s="288">
        <v>0</v>
      </c>
      <c r="M302" s="289"/>
      <c r="N302" s="290">
        <f t="shared" si="49"/>
        <v>0</v>
      </c>
      <c r="O302" s="32"/>
      <c r="Q302" s="7"/>
      <c r="U302" s="8" t="s">
        <v>16</v>
      </c>
    </row>
    <row r="303" spans="1:21" ht="18" customHeight="1" x14ac:dyDescent="0.2">
      <c r="A303" s="1" t="s">
        <v>9</v>
      </c>
      <c r="B303" s="103" t="s">
        <v>677</v>
      </c>
      <c r="C303" s="79" t="s">
        <v>678</v>
      </c>
      <c r="D303" s="284" t="s">
        <v>684</v>
      </c>
      <c r="E303" s="285" t="s">
        <v>685</v>
      </c>
      <c r="F303" s="187">
        <v>11</v>
      </c>
      <c r="G303" s="31"/>
      <c r="H303" s="185">
        <v>10</v>
      </c>
      <c r="I303" s="286" t="s">
        <v>66</v>
      </c>
      <c r="J303" s="189" t="s">
        <v>683</v>
      </c>
      <c r="K303" s="287">
        <f t="shared" si="48"/>
        <v>213.5</v>
      </c>
      <c r="L303" s="288">
        <v>2135</v>
      </c>
      <c r="M303" s="289"/>
      <c r="N303" s="290">
        <f t="shared" si="49"/>
        <v>0</v>
      </c>
      <c r="O303" s="32" t="s">
        <v>14</v>
      </c>
      <c r="P303" s="7">
        <f>F303*M303</f>
        <v>0</v>
      </c>
      <c r="Q303" s="7"/>
      <c r="U303" s="8" t="s">
        <v>16</v>
      </c>
    </row>
    <row r="304" spans="1:21" ht="18" customHeight="1" x14ac:dyDescent="0.2">
      <c r="A304" s="1" t="s">
        <v>9</v>
      </c>
      <c r="B304" s="103" t="s">
        <v>677</v>
      </c>
      <c r="C304" s="79" t="s">
        <v>678</v>
      </c>
      <c r="D304" s="284" t="s">
        <v>686</v>
      </c>
      <c r="E304" s="285" t="s">
        <v>687</v>
      </c>
      <c r="F304" s="187">
        <v>1</v>
      </c>
      <c r="G304" s="31"/>
      <c r="H304" s="185">
        <v>1</v>
      </c>
      <c r="I304" s="286" t="s">
        <v>14</v>
      </c>
      <c r="J304" s="189" t="s">
        <v>688</v>
      </c>
      <c r="K304" s="287">
        <f t="shared" si="48"/>
        <v>495</v>
      </c>
      <c r="L304" s="288">
        <v>495</v>
      </c>
      <c r="M304" s="289"/>
      <c r="N304" s="290">
        <f t="shared" si="49"/>
        <v>0</v>
      </c>
      <c r="O304" s="32" t="s">
        <v>14</v>
      </c>
      <c r="P304" s="7">
        <f>F304*M304</f>
        <v>0</v>
      </c>
      <c r="Q304" s="7"/>
    </row>
    <row r="305" spans="1:21" ht="18" customHeight="1" x14ac:dyDescent="0.2">
      <c r="A305" s="1" t="s">
        <v>9</v>
      </c>
      <c r="B305" s="103" t="s">
        <v>677</v>
      </c>
      <c r="C305" s="79" t="s">
        <v>678</v>
      </c>
      <c r="D305" s="284" t="s">
        <v>689</v>
      </c>
      <c r="E305" s="285" t="s">
        <v>690</v>
      </c>
      <c r="F305" s="187">
        <v>1</v>
      </c>
      <c r="G305" s="31"/>
      <c r="H305" s="185">
        <v>1</v>
      </c>
      <c r="I305" s="286" t="s">
        <v>14</v>
      </c>
      <c r="J305" s="189"/>
      <c r="K305" s="287">
        <f t="shared" si="48"/>
        <v>365</v>
      </c>
      <c r="L305" s="288">
        <v>365</v>
      </c>
      <c r="M305" s="289"/>
      <c r="N305" s="290">
        <f t="shared" si="49"/>
        <v>0</v>
      </c>
      <c r="O305" s="32" t="s">
        <v>14</v>
      </c>
      <c r="P305" s="7">
        <f>F305*M305</f>
        <v>0</v>
      </c>
      <c r="Q305" s="7"/>
    </row>
    <row r="306" spans="1:21" ht="18" customHeight="1" x14ac:dyDescent="0.2">
      <c r="A306" s="1" t="s">
        <v>9</v>
      </c>
      <c r="B306" s="103" t="s">
        <v>677</v>
      </c>
      <c r="C306" s="79" t="s">
        <v>678</v>
      </c>
      <c r="D306" s="284" t="s">
        <v>691</v>
      </c>
      <c r="E306" s="285" t="s">
        <v>692</v>
      </c>
      <c r="F306" s="187">
        <f>0.34*24</f>
        <v>8.16</v>
      </c>
      <c r="G306" s="31"/>
      <c r="H306" s="185">
        <v>24</v>
      </c>
      <c r="I306" s="286" t="s">
        <v>119</v>
      </c>
      <c r="J306" s="189" t="s">
        <v>693</v>
      </c>
      <c r="K306" s="287">
        <f t="shared" si="48"/>
        <v>57.291666666666664</v>
      </c>
      <c r="L306" s="288">
        <v>1375</v>
      </c>
      <c r="M306" s="289"/>
      <c r="N306" s="290">
        <f t="shared" si="49"/>
        <v>0</v>
      </c>
      <c r="O306" s="32" t="s">
        <v>14</v>
      </c>
      <c r="P306" s="7">
        <f>F306*M306</f>
        <v>0</v>
      </c>
      <c r="Q306" s="7"/>
      <c r="U306" s="8" t="s">
        <v>16</v>
      </c>
    </row>
    <row r="307" spans="1:21" ht="18" customHeight="1" x14ac:dyDescent="0.2">
      <c r="A307" s="1" t="s">
        <v>9</v>
      </c>
      <c r="B307" s="103" t="s">
        <v>677</v>
      </c>
      <c r="C307" s="79" t="s">
        <v>678</v>
      </c>
      <c r="D307" s="284" t="s">
        <v>694</v>
      </c>
      <c r="E307" s="285" t="s">
        <v>695</v>
      </c>
      <c r="F307" s="187">
        <v>10</v>
      </c>
      <c r="G307" s="31"/>
      <c r="H307" s="185">
        <v>1</v>
      </c>
      <c r="I307" s="286" t="s">
        <v>43</v>
      </c>
      <c r="J307" s="189"/>
      <c r="K307" s="287">
        <f t="shared" si="48"/>
        <v>1475</v>
      </c>
      <c r="L307" s="288">
        <v>1475</v>
      </c>
      <c r="M307" s="289"/>
      <c r="N307" s="290">
        <f t="shared" si="49"/>
        <v>0</v>
      </c>
      <c r="O307" s="32" t="s">
        <v>14</v>
      </c>
      <c r="P307" s="7">
        <f>F307*M307</f>
        <v>0</v>
      </c>
      <c r="Q307" s="7"/>
      <c r="S307" s="7" t="s">
        <v>43</v>
      </c>
    </row>
    <row r="308" spans="1:21" ht="18" customHeight="1" x14ac:dyDescent="0.2">
      <c r="A308" s="1" t="s">
        <v>9</v>
      </c>
      <c r="B308" s="103" t="s">
        <v>677</v>
      </c>
      <c r="C308" s="79" t="s">
        <v>678</v>
      </c>
      <c r="D308" s="284" t="s">
        <v>696</v>
      </c>
      <c r="E308" s="285" t="s">
        <v>697</v>
      </c>
      <c r="F308" s="187">
        <v>12</v>
      </c>
      <c r="G308" s="31"/>
      <c r="H308" s="185">
        <v>1</v>
      </c>
      <c r="I308" s="286" t="s">
        <v>43</v>
      </c>
      <c r="J308" s="190"/>
      <c r="K308" s="287">
        <f t="shared" si="48"/>
        <v>1235</v>
      </c>
      <c r="L308" s="288">
        <v>1235</v>
      </c>
      <c r="M308" s="289"/>
      <c r="N308" s="290">
        <f t="shared" si="49"/>
        <v>0</v>
      </c>
      <c r="O308" s="32" t="s">
        <v>14</v>
      </c>
      <c r="P308" s="7">
        <f>F308*M308</f>
        <v>0</v>
      </c>
      <c r="Q308" s="7"/>
      <c r="S308" s="7" t="s">
        <v>43</v>
      </c>
    </row>
    <row r="309" spans="1:21" ht="9.9499999999999993" customHeight="1" x14ac:dyDescent="0.2">
      <c r="A309" s="27" t="s">
        <v>9</v>
      </c>
      <c r="B309" s="102" t="s">
        <v>677</v>
      </c>
      <c r="C309" s="77" t="s">
        <v>698</v>
      </c>
      <c r="D309" s="216"/>
      <c r="E309" s="217"/>
      <c r="F309" s="28"/>
      <c r="G309" s="28"/>
      <c r="H309" s="28"/>
      <c r="I309" s="218"/>
      <c r="J309" s="78"/>
      <c r="K309" s="219"/>
      <c r="L309" s="217"/>
      <c r="M309" s="29"/>
      <c r="N309" s="29"/>
      <c r="O309" s="7"/>
      <c r="Q309" s="7"/>
    </row>
    <row r="310" spans="1:21" ht="18" customHeight="1" x14ac:dyDescent="0.2">
      <c r="A310" s="1" t="s">
        <v>9</v>
      </c>
      <c r="B310" s="103" t="s">
        <v>677</v>
      </c>
      <c r="C310" s="79" t="s">
        <v>698</v>
      </c>
      <c r="D310" s="284" t="s">
        <v>699</v>
      </c>
      <c r="E310" s="285" t="s">
        <v>700</v>
      </c>
      <c r="F310" s="187">
        <v>1</v>
      </c>
      <c r="G310" s="31"/>
      <c r="H310" s="185">
        <v>1</v>
      </c>
      <c r="I310" s="286" t="s">
        <v>14</v>
      </c>
      <c r="J310" s="188"/>
      <c r="K310" s="287">
        <f t="shared" ref="K310:K324" si="50">L310/H310</f>
        <v>370</v>
      </c>
      <c r="L310" s="288">
        <v>370</v>
      </c>
      <c r="M310" s="289"/>
      <c r="N310" s="290">
        <f t="shared" ref="N310:N324" si="51">M310*L310</f>
        <v>0</v>
      </c>
      <c r="O310" s="32" t="s">
        <v>14</v>
      </c>
      <c r="P310" s="7">
        <f>F310*M310</f>
        <v>0</v>
      </c>
      <c r="Q310" s="7"/>
    </row>
    <row r="311" spans="1:21" ht="18" customHeight="1" x14ac:dyDescent="0.2">
      <c r="A311" s="1" t="s">
        <v>9</v>
      </c>
      <c r="B311" s="103" t="s">
        <v>677</v>
      </c>
      <c r="C311" s="79" t="s">
        <v>698</v>
      </c>
      <c r="D311" s="284" t="s">
        <v>701</v>
      </c>
      <c r="E311" s="285" t="s">
        <v>702</v>
      </c>
      <c r="F311" s="187">
        <v>1</v>
      </c>
      <c r="G311" s="31"/>
      <c r="H311" s="185">
        <v>1</v>
      </c>
      <c r="I311" s="286" t="s">
        <v>14</v>
      </c>
      <c r="J311" s="189"/>
      <c r="K311" s="287">
        <f t="shared" si="50"/>
        <v>595</v>
      </c>
      <c r="L311" s="288">
        <v>595</v>
      </c>
      <c r="M311" s="289"/>
      <c r="N311" s="290">
        <f t="shared" si="51"/>
        <v>0</v>
      </c>
      <c r="O311" s="32" t="s">
        <v>14</v>
      </c>
      <c r="P311" s="7">
        <f>F311*M311</f>
        <v>0</v>
      </c>
      <c r="Q311" s="7"/>
    </row>
    <row r="312" spans="1:21" ht="18" customHeight="1" x14ac:dyDescent="0.2">
      <c r="A312" s="1" t="s">
        <v>9</v>
      </c>
      <c r="B312" s="103" t="s">
        <v>677</v>
      </c>
      <c r="C312" s="79" t="s">
        <v>698</v>
      </c>
      <c r="D312" s="284" t="s">
        <v>703</v>
      </c>
      <c r="E312" s="285" t="s">
        <v>704</v>
      </c>
      <c r="F312" s="187">
        <v>1</v>
      </c>
      <c r="G312" s="31"/>
      <c r="H312" s="185">
        <v>1</v>
      </c>
      <c r="I312" s="286" t="s">
        <v>14</v>
      </c>
      <c r="J312" s="189"/>
      <c r="K312" s="287">
        <f t="shared" si="50"/>
        <v>325</v>
      </c>
      <c r="L312" s="288">
        <v>325</v>
      </c>
      <c r="M312" s="289"/>
      <c r="N312" s="290">
        <f t="shared" si="51"/>
        <v>0</v>
      </c>
      <c r="O312" s="32" t="s">
        <v>14</v>
      </c>
      <c r="P312" s="7">
        <f>F312*M312</f>
        <v>0</v>
      </c>
      <c r="Q312" s="7"/>
    </row>
    <row r="313" spans="1:21" ht="18" customHeight="1" x14ac:dyDescent="0.2">
      <c r="A313" s="1" t="s">
        <v>9</v>
      </c>
      <c r="B313" s="103" t="s">
        <v>677</v>
      </c>
      <c r="C313" s="79" t="s">
        <v>698</v>
      </c>
      <c r="D313" s="284" t="s">
        <v>705</v>
      </c>
      <c r="E313" s="285" t="s">
        <v>706</v>
      </c>
      <c r="F313" s="187">
        <v>1</v>
      </c>
      <c r="G313" s="31"/>
      <c r="H313" s="185">
        <v>1</v>
      </c>
      <c r="I313" s="286" t="s">
        <v>14</v>
      </c>
      <c r="J313" s="189"/>
      <c r="K313" s="287">
        <f t="shared" si="50"/>
        <v>445</v>
      </c>
      <c r="L313" s="288">
        <v>445</v>
      </c>
      <c r="M313" s="289"/>
      <c r="N313" s="290">
        <f t="shared" si="51"/>
        <v>0</v>
      </c>
      <c r="O313" s="32" t="s">
        <v>14</v>
      </c>
      <c r="P313" s="7">
        <f>F313*M313</f>
        <v>0</v>
      </c>
      <c r="Q313" s="7"/>
    </row>
    <row r="314" spans="1:21" ht="18" customHeight="1" x14ac:dyDescent="0.2">
      <c r="A314" s="1" t="s">
        <v>9</v>
      </c>
      <c r="B314" s="103" t="s">
        <v>677</v>
      </c>
      <c r="C314" s="79" t="s">
        <v>698</v>
      </c>
      <c r="D314" s="284" t="s">
        <v>707</v>
      </c>
      <c r="E314" s="285" t="s">
        <v>708</v>
      </c>
      <c r="F314" s="187">
        <v>1</v>
      </c>
      <c r="G314" s="31"/>
      <c r="H314" s="185">
        <v>1</v>
      </c>
      <c r="I314" s="286" t="s">
        <v>14</v>
      </c>
      <c r="J314" s="189"/>
      <c r="K314" s="287">
        <f t="shared" si="50"/>
        <v>200</v>
      </c>
      <c r="L314" s="288">
        <v>200</v>
      </c>
      <c r="M314" s="289"/>
      <c r="N314" s="290">
        <f t="shared" si="51"/>
        <v>0</v>
      </c>
      <c r="O314" s="32" t="s">
        <v>14</v>
      </c>
      <c r="P314" s="7">
        <f>F314*M314</f>
        <v>0</v>
      </c>
      <c r="Q314" s="7"/>
    </row>
    <row r="315" spans="1:21" ht="18" customHeight="1" x14ac:dyDescent="0.2">
      <c r="A315" s="1" t="s">
        <v>9</v>
      </c>
      <c r="B315" s="103" t="s">
        <v>677</v>
      </c>
      <c r="C315" s="79" t="s">
        <v>698</v>
      </c>
      <c r="D315" s="284" t="s">
        <v>709</v>
      </c>
      <c r="E315" s="285" t="s">
        <v>710</v>
      </c>
      <c r="F315" s="187">
        <v>1</v>
      </c>
      <c r="G315" s="31"/>
      <c r="H315" s="185">
        <v>1</v>
      </c>
      <c r="I315" s="286" t="s">
        <v>14</v>
      </c>
      <c r="J315" s="189" t="s">
        <v>711</v>
      </c>
      <c r="K315" s="287">
        <f t="shared" si="50"/>
        <v>175</v>
      </c>
      <c r="L315" s="288">
        <v>175</v>
      </c>
      <c r="M315" s="289"/>
      <c r="N315" s="290">
        <f t="shared" si="51"/>
        <v>0</v>
      </c>
      <c r="O315" s="32" t="s">
        <v>14</v>
      </c>
      <c r="P315" s="7">
        <f>F315*M315</f>
        <v>0</v>
      </c>
      <c r="Q315" s="7"/>
    </row>
    <row r="316" spans="1:21" ht="18" customHeight="1" x14ac:dyDescent="0.2">
      <c r="A316" s="1" t="s">
        <v>9</v>
      </c>
      <c r="B316" s="103" t="s">
        <v>677</v>
      </c>
      <c r="C316" s="79" t="s">
        <v>698</v>
      </c>
      <c r="D316" s="284" t="s">
        <v>712</v>
      </c>
      <c r="E316" s="285" t="s">
        <v>713</v>
      </c>
      <c r="F316" s="187">
        <v>1</v>
      </c>
      <c r="G316" s="31"/>
      <c r="H316" s="185">
        <v>1</v>
      </c>
      <c r="I316" s="286" t="s">
        <v>14</v>
      </c>
      <c r="J316" s="189" t="s">
        <v>714</v>
      </c>
      <c r="K316" s="287">
        <f t="shared" si="50"/>
        <v>1120</v>
      </c>
      <c r="L316" s="288">
        <v>1120</v>
      </c>
      <c r="M316" s="289"/>
      <c r="N316" s="290">
        <f t="shared" si="51"/>
        <v>0</v>
      </c>
      <c r="O316" s="32" t="s">
        <v>14</v>
      </c>
      <c r="P316" s="7">
        <f>F316*M316</f>
        <v>0</v>
      </c>
      <c r="Q316" s="7"/>
    </row>
    <row r="317" spans="1:21" ht="18" customHeight="1" x14ac:dyDescent="0.2">
      <c r="A317" s="1" t="s">
        <v>9</v>
      </c>
      <c r="B317" s="103" t="s">
        <v>677</v>
      </c>
      <c r="C317" s="79" t="s">
        <v>698</v>
      </c>
      <c r="D317" s="284" t="s">
        <v>715</v>
      </c>
      <c r="E317" s="285" t="s">
        <v>716</v>
      </c>
      <c r="F317" s="187">
        <v>1</v>
      </c>
      <c r="G317" s="31"/>
      <c r="H317" s="185">
        <v>1</v>
      </c>
      <c r="I317" s="286" t="s">
        <v>14</v>
      </c>
      <c r="J317" s="189"/>
      <c r="K317" s="287">
        <f t="shared" si="50"/>
        <v>125</v>
      </c>
      <c r="L317" s="288">
        <v>125</v>
      </c>
      <c r="M317" s="289"/>
      <c r="N317" s="290">
        <f t="shared" si="51"/>
        <v>0</v>
      </c>
      <c r="O317" s="32" t="s">
        <v>14</v>
      </c>
      <c r="P317" s="7">
        <f>F317*M317</f>
        <v>0</v>
      </c>
      <c r="Q317" s="7"/>
    </row>
    <row r="318" spans="1:21" ht="18" customHeight="1" x14ac:dyDescent="0.2">
      <c r="A318" s="1" t="s">
        <v>9</v>
      </c>
      <c r="B318" s="103" t="s">
        <v>677</v>
      </c>
      <c r="C318" s="79" t="s">
        <v>698</v>
      </c>
      <c r="D318" s="284" t="s">
        <v>717</v>
      </c>
      <c r="E318" s="285" t="s">
        <v>718</v>
      </c>
      <c r="F318" s="187">
        <v>1</v>
      </c>
      <c r="G318" s="31"/>
      <c r="H318" s="185">
        <v>1</v>
      </c>
      <c r="I318" s="286" t="s">
        <v>14</v>
      </c>
      <c r="J318" s="189"/>
      <c r="K318" s="287">
        <f t="shared" si="50"/>
        <v>140</v>
      </c>
      <c r="L318" s="288">
        <v>140</v>
      </c>
      <c r="M318" s="289"/>
      <c r="N318" s="290">
        <f t="shared" si="51"/>
        <v>0</v>
      </c>
      <c r="O318" s="32" t="s">
        <v>14</v>
      </c>
      <c r="P318" s="7">
        <f>F318*M318</f>
        <v>0</v>
      </c>
      <c r="Q318" s="7"/>
    </row>
    <row r="319" spans="1:21" ht="18" customHeight="1" x14ac:dyDescent="0.2">
      <c r="A319" s="1" t="s">
        <v>9</v>
      </c>
      <c r="B319" s="103" t="s">
        <v>677</v>
      </c>
      <c r="C319" s="79" t="s">
        <v>698</v>
      </c>
      <c r="D319" s="284" t="s">
        <v>719</v>
      </c>
      <c r="E319" s="285" t="s">
        <v>720</v>
      </c>
      <c r="F319" s="187">
        <v>1</v>
      </c>
      <c r="G319" s="31"/>
      <c r="H319" s="185">
        <v>1</v>
      </c>
      <c r="I319" s="286" t="s">
        <v>14</v>
      </c>
      <c r="J319" s="189"/>
      <c r="K319" s="287">
        <f t="shared" si="50"/>
        <v>770</v>
      </c>
      <c r="L319" s="288">
        <v>770</v>
      </c>
      <c r="M319" s="289"/>
      <c r="N319" s="290">
        <f t="shared" si="51"/>
        <v>0</v>
      </c>
      <c r="O319" s="32" t="s">
        <v>14</v>
      </c>
      <c r="P319" s="7">
        <f>F319*M319</f>
        <v>0</v>
      </c>
      <c r="Q319" s="7"/>
    </row>
    <row r="320" spans="1:21" ht="18" customHeight="1" x14ac:dyDescent="0.2">
      <c r="A320" s="1" t="s">
        <v>9</v>
      </c>
      <c r="B320" s="103" t="s">
        <v>677</v>
      </c>
      <c r="C320" s="79" t="s">
        <v>698</v>
      </c>
      <c r="D320" s="284" t="s">
        <v>721</v>
      </c>
      <c r="E320" s="285" t="s">
        <v>722</v>
      </c>
      <c r="F320" s="187">
        <v>1</v>
      </c>
      <c r="G320" s="31"/>
      <c r="H320" s="185">
        <v>1</v>
      </c>
      <c r="I320" s="286" t="s">
        <v>14</v>
      </c>
      <c r="J320" s="189"/>
      <c r="K320" s="287">
        <f t="shared" si="50"/>
        <v>695</v>
      </c>
      <c r="L320" s="288">
        <v>695</v>
      </c>
      <c r="M320" s="289"/>
      <c r="N320" s="290">
        <f t="shared" si="51"/>
        <v>0</v>
      </c>
      <c r="O320" s="32" t="s">
        <v>14</v>
      </c>
      <c r="P320" s="7">
        <f>F320*M320</f>
        <v>0</v>
      </c>
      <c r="Q320" s="7"/>
    </row>
    <row r="321" spans="1:21" ht="18" customHeight="1" x14ac:dyDescent="0.2">
      <c r="A321" s="1" t="s">
        <v>9</v>
      </c>
      <c r="B321" s="103" t="s">
        <v>677</v>
      </c>
      <c r="C321" s="79" t="s">
        <v>698</v>
      </c>
      <c r="D321" s="284" t="s">
        <v>723</v>
      </c>
      <c r="E321" s="285" t="s">
        <v>724</v>
      </c>
      <c r="F321" s="187">
        <v>1</v>
      </c>
      <c r="G321" s="31"/>
      <c r="H321" s="185">
        <v>1</v>
      </c>
      <c r="I321" s="286" t="s">
        <v>14</v>
      </c>
      <c r="J321" s="189"/>
      <c r="K321" s="287">
        <f t="shared" si="50"/>
        <v>850</v>
      </c>
      <c r="L321" s="288">
        <v>850</v>
      </c>
      <c r="M321" s="289"/>
      <c r="N321" s="290">
        <f t="shared" si="51"/>
        <v>0</v>
      </c>
      <c r="O321" s="32" t="s">
        <v>14</v>
      </c>
      <c r="P321" s="7">
        <f>F321*M321</f>
        <v>0</v>
      </c>
      <c r="Q321" s="7"/>
    </row>
    <row r="322" spans="1:21" ht="18" customHeight="1" x14ac:dyDescent="0.2">
      <c r="A322" s="1" t="s">
        <v>9</v>
      </c>
      <c r="B322" s="103" t="s">
        <v>677</v>
      </c>
      <c r="C322" s="79" t="s">
        <v>698</v>
      </c>
      <c r="D322" s="284" t="s">
        <v>725</v>
      </c>
      <c r="E322" s="285" t="s">
        <v>726</v>
      </c>
      <c r="F322" s="187">
        <v>1</v>
      </c>
      <c r="G322" s="31"/>
      <c r="H322" s="185">
        <v>1</v>
      </c>
      <c r="I322" s="286" t="s">
        <v>14</v>
      </c>
      <c r="J322" s="189"/>
      <c r="K322" s="287">
        <f t="shared" si="50"/>
        <v>680</v>
      </c>
      <c r="L322" s="288">
        <v>680</v>
      </c>
      <c r="M322" s="289"/>
      <c r="N322" s="290">
        <f t="shared" si="51"/>
        <v>0</v>
      </c>
      <c r="O322" s="32" t="s">
        <v>14</v>
      </c>
      <c r="P322" s="7">
        <f>F322*M322</f>
        <v>0</v>
      </c>
      <c r="Q322" s="7"/>
    </row>
    <row r="323" spans="1:21" ht="18" customHeight="1" x14ac:dyDescent="0.2">
      <c r="A323" s="1" t="s">
        <v>9</v>
      </c>
      <c r="B323" s="103" t="s">
        <v>677</v>
      </c>
      <c r="C323" s="79" t="s">
        <v>698</v>
      </c>
      <c r="D323" s="284" t="s">
        <v>727</v>
      </c>
      <c r="E323" s="285" t="s">
        <v>728</v>
      </c>
      <c r="F323" s="187">
        <v>1</v>
      </c>
      <c r="G323" s="31"/>
      <c r="H323" s="185">
        <v>1</v>
      </c>
      <c r="I323" s="286" t="s">
        <v>14</v>
      </c>
      <c r="J323" s="189"/>
      <c r="K323" s="287">
        <f t="shared" si="50"/>
        <v>455</v>
      </c>
      <c r="L323" s="288">
        <v>455</v>
      </c>
      <c r="M323" s="289"/>
      <c r="N323" s="290">
        <f t="shared" si="51"/>
        <v>0</v>
      </c>
      <c r="O323" s="32" t="s">
        <v>14</v>
      </c>
      <c r="P323" s="7">
        <f>F323*M323</f>
        <v>0</v>
      </c>
      <c r="Q323" s="7"/>
    </row>
    <row r="324" spans="1:21" ht="18" customHeight="1" x14ac:dyDescent="0.2">
      <c r="A324" s="1" t="s">
        <v>9</v>
      </c>
      <c r="B324" s="103" t="s">
        <v>677</v>
      </c>
      <c r="C324" s="79" t="s">
        <v>698</v>
      </c>
      <c r="D324" s="284" t="s">
        <v>729</v>
      </c>
      <c r="E324" s="285" t="s">
        <v>730</v>
      </c>
      <c r="F324" s="187">
        <v>1</v>
      </c>
      <c r="G324" s="31"/>
      <c r="H324" s="185">
        <v>1</v>
      </c>
      <c r="I324" s="286" t="s">
        <v>14</v>
      </c>
      <c r="J324" s="190"/>
      <c r="K324" s="287">
        <f t="shared" si="50"/>
        <v>475</v>
      </c>
      <c r="L324" s="288">
        <v>475</v>
      </c>
      <c r="M324" s="289"/>
      <c r="N324" s="290">
        <f t="shared" si="51"/>
        <v>0</v>
      </c>
      <c r="O324" s="32" t="s">
        <v>14</v>
      </c>
      <c r="P324" s="7">
        <f>F324*M324</f>
        <v>0</v>
      </c>
      <c r="Q324" s="7"/>
    </row>
    <row r="325" spans="1:21" ht="9.9499999999999993" customHeight="1" x14ac:dyDescent="0.2">
      <c r="A325" s="27" t="s">
        <v>9</v>
      </c>
      <c r="B325" s="102" t="s">
        <v>677</v>
      </c>
      <c r="C325" s="77" t="s">
        <v>731</v>
      </c>
      <c r="D325" s="216"/>
      <c r="E325" s="217"/>
      <c r="F325" s="28"/>
      <c r="G325" s="28"/>
      <c r="H325" s="28"/>
      <c r="I325" s="218"/>
      <c r="J325" s="78"/>
      <c r="K325" s="219"/>
      <c r="L325" s="217"/>
      <c r="M325" s="29"/>
      <c r="N325" s="29"/>
      <c r="O325" s="7"/>
      <c r="Q325" s="7"/>
    </row>
    <row r="326" spans="1:21" ht="18" customHeight="1" x14ac:dyDescent="0.2">
      <c r="A326" s="1" t="s">
        <v>9</v>
      </c>
      <c r="B326" s="103" t="s">
        <v>677</v>
      </c>
      <c r="C326" s="79" t="s">
        <v>731</v>
      </c>
      <c r="D326" s="284" t="s">
        <v>732</v>
      </c>
      <c r="E326" s="285" t="s">
        <v>733</v>
      </c>
      <c r="F326" s="187">
        <v>10</v>
      </c>
      <c r="G326" s="31"/>
      <c r="H326" s="185">
        <v>4</v>
      </c>
      <c r="I326" s="286" t="s">
        <v>70</v>
      </c>
      <c r="J326" s="188"/>
      <c r="K326" s="287">
        <f t="shared" ref="K326:K332" si="52">L326/H326</f>
        <v>462.5</v>
      </c>
      <c r="L326" s="288">
        <v>1850</v>
      </c>
      <c r="M326" s="289"/>
      <c r="N326" s="290">
        <f t="shared" ref="N326:N332" si="53">M326*L326</f>
        <v>0</v>
      </c>
      <c r="O326" s="32" t="s">
        <v>14</v>
      </c>
      <c r="P326" s="7">
        <f>F326*M326</f>
        <v>0</v>
      </c>
      <c r="Q326" s="7"/>
      <c r="U326" s="8" t="s">
        <v>16</v>
      </c>
    </row>
    <row r="327" spans="1:21" ht="18" customHeight="1" x14ac:dyDescent="0.2">
      <c r="A327" s="1" t="s">
        <v>9</v>
      </c>
      <c r="B327" s="103" t="s">
        <v>677</v>
      </c>
      <c r="C327" s="79" t="s">
        <v>731</v>
      </c>
      <c r="D327" s="284" t="s">
        <v>734</v>
      </c>
      <c r="E327" s="285" t="s">
        <v>735</v>
      </c>
      <c r="F327" s="187">
        <v>10</v>
      </c>
      <c r="G327" s="31"/>
      <c r="H327" s="185">
        <v>4</v>
      </c>
      <c r="I327" s="286" t="s">
        <v>70</v>
      </c>
      <c r="J327" s="189"/>
      <c r="K327" s="287">
        <f t="shared" si="52"/>
        <v>391.25</v>
      </c>
      <c r="L327" s="288">
        <v>1565</v>
      </c>
      <c r="M327" s="289"/>
      <c r="N327" s="290">
        <f t="shared" si="53"/>
        <v>0</v>
      </c>
      <c r="O327" s="32" t="s">
        <v>14</v>
      </c>
      <c r="P327" s="7">
        <f>F327*M327</f>
        <v>0</v>
      </c>
      <c r="Q327" s="7"/>
      <c r="U327" s="8" t="s">
        <v>16</v>
      </c>
    </row>
    <row r="328" spans="1:21" ht="18" customHeight="1" x14ac:dyDescent="0.2">
      <c r="A328" s="1" t="s">
        <v>9</v>
      </c>
      <c r="B328" s="103" t="s">
        <v>677</v>
      </c>
      <c r="C328" s="79" t="s">
        <v>731</v>
      </c>
      <c r="D328" s="284" t="s">
        <v>736</v>
      </c>
      <c r="E328" s="285" t="s">
        <v>737</v>
      </c>
      <c r="F328" s="187">
        <v>6</v>
      </c>
      <c r="G328" s="31"/>
      <c r="H328" s="185">
        <v>6</v>
      </c>
      <c r="I328" s="286" t="s">
        <v>251</v>
      </c>
      <c r="J328" s="189"/>
      <c r="K328" s="287">
        <f t="shared" si="52"/>
        <v>177.5</v>
      </c>
      <c r="L328" s="288">
        <v>1065</v>
      </c>
      <c r="M328" s="289"/>
      <c r="N328" s="290">
        <f t="shared" si="53"/>
        <v>0</v>
      </c>
      <c r="O328" s="32" t="s">
        <v>14</v>
      </c>
      <c r="P328" s="7">
        <f>F328*M328</f>
        <v>0</v>
      </c>
      <c r="Q328" s="7"/>
      <c r="U328" s="8" t="s">
        <v>16</v>
      </c>
    </row>
    <row r="329" spans="1:21" ht="18" customHeight="1" x14ac:dyDescent="0.2">
      <c r="A329" s="1" t="s">
        <v>9</v>
      </c>
      <c r="B329" s="103" t="s">
        <v>677</v>
      </c>
      <c r="C329" s="79" t="s">
        <v>731</v>
      </c>
      <c r="D329" s="284" t="s">
        <v>738</v>
      </c>
      <c r="E329" s="285" t="s">
        <v>739</v>
      </c>
      <c r="F329" s="187">
        <v>10</v>
      </c>
      <c r="G329" s="31"/>
      <c r="H329" s="185">
        <v>4</v>
      </c>
      <c r="I329" s="286" t="s">
        <v>70</v>
      </c>
      <c r="J329" s="189"/>
      <c r="K329" s="287">
        <f t="shared" si="52"/>
        <v>415</v>
      </c>
      <c r="L329" s="288">
        <v>1660</v>
      </c>
      <c r="M329" s="289"/>
      <c r="N329" s="290">
        <f t="shared" si="53"/>
        <v>0</v>
      </c>
      <c r="O329" s="32" t="s">
        <v>14</v>
      </c>
      <c r="P329" s="7">
        <f>F329*M329</f>
        <v>0</v>
      </c>
      <c r="Q329" s="7"/>
      <c r="U329" s="8" t="s">
        <v>16</v>
      </c>
    </row>
    <row r="330" spans="1:21" ht="18" customHeight="1" x14ac:dyDescent="0.2">
      <c r="A330" s="1" t="s">
        <v>9</v>
      </c>
      <c r="B330" s="103" t="s">
        <v>677</v>
      </c>
      <c r="C330" s="79" t="s">
        <v>731</v>
      </c>
      <c r="D330" s="284" t="s">
        <v>740</v>
      </c>
      <c r="E330" s="285" t="s">
        <v>741</v>
      </c>
      <c r="F330" s="187">
        <v>10</v>
      </c>
      <c r="G330" s="31"/>
      <c r="H330" s="185">
        <v>4</v>
      </c>
      <c r="I330" s="286" t="s">
        <v>70</v>
      </c>
      <c r="J330" s="189"/>
      <c r="K330" s="287">
        <f t="shared" si="52"/>
        <v>420</v>
      </c>
      <c r="L330" s="288">
        <v>1680</v>
      </c>
      <c r="M330" s="289"/>
      <c r="N330" s="290">
        <f t="shared" si="53"/>
        <v>0</v>
      </c>
      <c r="O330" s="32" t="s">
        <v>14</v>
      </c>
      <c r="P330" s="7">
        <f>F330*M330</f>
        <v>0</v>
      </c>
      <c r="Q330" s="7"/>
      <c r="U330" s="8" t="s">
        <v>16</v>
      </c>
    </row>
    <row r="331" spans="1:21" ht="18" customHeight="1" x14ac:dyDescent="0.2">
      <c r="A331" s="1" t="s">
        <v>9</v>
      </c>
      <c r="B331" s="103" t="s">
        <v>677</v>
      </c>
      <c r="C331" s="79" t="s">
        <v>731</v>
      </c>
      <c r="D331" s="284" t="s">
        <v>742</v>
      </c>
      <c r="E331" s="285" t="s">
        <v>743</v>
      </c>
      <c r="F331" s="187">
        <v>10</v>
      </c>
      <c r="G331" s="31"/>
      <c r="H331" s="185">
        <v>4</v>
      </c>
      <c r="I331" s="286" t="s">
        <v>70</v>
      </c>
      <c r="J331" s="189"/>
      <c r="K331" s="287">
        <f t="shared" si="52"/>
        <v>465</v>
      </c>
      <c r="L331" s="288">
        <v>1860</v>
      </c>
      <c r="M331" s="289"/>
      <c r="N331" s="290">
        <f t="shared" si="53"/>
        <v>0</v>
      </c>
      <c r="O331" s="32" t="s">
        <v>14</v>
      </c>
      <c r="P331" s="7">
        <f>F331*M331</f>
        <v>0</v>
      </c>
      <c r="Q331" s="7"/>
      <c r="U331" s="8" t="s">
        <v>16</v>
      </c>
    </row>
    <row r="332" spans="1:21" ht="18" customHeight="1" x14ac:dyDescent="0.2">
      <c r="A332" s="1" t="s">
        <v>9</v>
      </c>
      <c r="B332" s="103" t="s">
        <v>677</v>
      </c>
      <c r="C332" s="79" t="s">
        <v>731</v>
      </c>
      <c r="D332" s="284" t="s">
        <v>744</v>
      </c>
      <c r="E332" s="285" t="s">
        <v>745</v>
      </c>
      <c r="F332" s="187">
        <v>6</v>
      </c>
      <c r="G332" s="31"/>
      <c r="H332" s="185">
        <v>6</v>
      </c>
      <c r="I332" s="286" t="s">
        <v>251</v>
      </c>
      <c r="J332" s="190" t="s">
        <v>746</v>
      </c>
      <c r="K332" s="287">
        <f t="shared" si="52"/>
        <v>177.5</v>
      </c>
      <c r="L332" s="288">
        <v>1065</v>
      </c>
      <c r="M332" s="289"/>
      <c r="N332" s="290">
        <f t="shared" si="53"/>
        <v>0</v>
      </c>
      <c r="O332" s="32" t="s">
        <v>14</v>
      </c>
      <c r="P332" s="7">
        <f>F332*M332</f>
        <v>0</v>
      </c>
      <c r="Q332" s="7"/>
      <c r="U332" s="8" t="s">
        <v>16</v>
      </c>
    </row>
    <row r="333" spans="1:21" ht="9.9499999999999993" customHeight="1" x14ac:dyDescent="0.2">
      <c r="A333" s="27" t="s">
        <v>9</v>
      </c>
      <c r="B333" s="102" t="s">
        <v>677</v>
      </c>
      <c r="C333" s="77" t="s">
        <v>747</v>
      </c>
      <c r="D333" s="216"/>
      <c r="E333" s="217"/>
      <c r="F333" s="28"/>
      <c r="G333" s="28"/>
      <c r="H333" s="28"/>
      <c r="I333" s="218"/>
      <c r="J333" s="78"/>
      <c r="K333" s="219"/>
      <c r="L333" s="217"/>
      <c r="M333" s="29"/>
      <c r="N333" s="29"/>
      <c r="O333" s="7"/>
      <c r="Q333" s="7"/>
    </row>
    <row r="334" spans="1:21" ht="18" customHeight="1" x14ac:dyDescent="0.2">
      <c r="A334" s="1" t="s">
        <v>9</v>
      </c>
      <c r="B334" s="103" t="s">
        <v>677</v>
      </c>
      <c r="C334" s="79" t="s">
        <v>747</v>
      </c>
      <c r="D334" s="284" t="s">
        <v>748</v>
      </c>
      <c r="E334" s="285" t="s">
        <v>749</v>
      </c>
      <c r="F334" s="187">
        <v>30</v>
      </c>
      <c r="G334" s="31"/>
      <c r="H334" s="185">
        <v>1</v>
      </c>
      <c r="I334" s="286" t="s">
        <v>43</v>
      </c>
      <c r="J334" s="188"/>
      <c r="K334" s="287">
        <f t="shared" ref="K334:K345" si="54">L334/H334</f>
        <v>2750</v>
      </c>
      <c r="L334" s="288">
        <v>2750</v>
      </c>
      <c r="M334" s="289"/>
      <c r="N334" s="290">
        <f t="shared" ref="N334:N345" si="55">M334*L334</f>
        <v>0</v>
      </c>
      <c r="O334" s="32" t="s">
        <v>14</v>
      </c>
      <c r="P334" s="7">
        <f>F334*M334</f>
        <v>0</v>
      </c>
      <c r="Q334" s="7"/>
      <c r="S334" s="7" t="s">
        <v>43</v>
      </c>
    </row>
    <row r="335" spans="1:21" ht="18" customHeight="1" x14ac:dyDescent="0.2">
      <c r="A335" s="1" t="s">
        <v>9</v>
      </c>
      <c r="B335" s="103" t="s">
        <v>677</v>
      </c>
      <c r="C335" s="79" t="s">
        <v>747</v>
      </c>
      <c r="D335" s="284" t="s">
        <v>750</v>
      </c>
      <c r="E335" s="285" t="s">
        <v>751</v>
      </c>
      <c r="F335" s="187">
        <v>1</v>
      </c>
      <c r="G335" s="31"/>
      <c r="H335" s="185">
        <v>1</v>
      </c>
      <c r="I335" s="286" t="s">
        <v>14</v>
      </c>
      <c r="J335" s="189"/>
      <c r="K335" s="287">
        <f t="shared" si="54"/>
        <v>890</v>
      </c>
      <c r="L335" s="288">
        <v>890</v>
      </c>
      <c r="M335" s="289"/>
      <c r="N335" s="290">
        <f t="shared" si="55"/>
        <v>0</v>
      </c>
      <c r="O335" s="32" t="s">
        <v>14</v>
      </c>
      <c r="P335" s="7">
        <f>F335*M335</f>
        <v>0</v>
      </c>
      <c r="Q335" s="7"/>
    </row>
    <row r="336" spans="1:21" ht="18" customHeight="1" x14ac:dyDescent="0.2">
      <c r="A336" s="1" t="s">
        <v>9</v>
      </c>
      <c r="B336" s="103" t="s">
        <v>677</v>
      </c>
      <c r="C336" s="79" t="s">
        <v>747</v>
      </c>
      <c r="D336" s="284" t="s">
        <v>752</v>
      </c>
      <c r="E336" s="285" t="s">
        <v>753</v>
      </c>
      <c r="F336" s="187">
        <v>1</v>
      </c>
      <c r="G336" s="31"/>
      <c r="H336" s="185">
        <v>1</v>
      </c>
      <c r="I336" s="286" t="s">
        <v>14</v>
      </c>
      <c r="J336" s="189"/>
      <c r="K336" s="287">
        <f t="shared" si="54"/>
        <v>565</v>
      </c>
      <c r="L336" s="288">
        <v>565</v>
      </c>
      <c r="M336" s="289"/>
      <c r="N336" s="290">
        <f t="shared" si="55"/>
        <v>0</v>
      </c>
      <c r="O336" s="32" t="s">
        <v>14</v>
      </c>
      <c r="P336" s="7">
        <f>F336*M336</f>
        <v>0</v>
      </c>
      <c r="Q336" s="7"/>
    </row>
    <row r="337" spans="1:21" ht="18" customHeight="1" x14ac:dyDescent="0.2">
      <c r="A337" s="1" t="s">
        <v>9</v>
      </c>
      <c r="B337" s="103" t="s">
        <v>677</v>
      </c>
      <c r="C337" s="79" t="s">
        <v>747</v>
      </c>
      <c r="D337" s="284" t="s">
        <v>754</v>
      </c>
      <c r="E337" s="285" t="s">
        <v>755</v>
      </c>
      <c r="F337" s="187">
        <v>1</v>
      </c>
      <c r="G337" s="31"/>
      <c r="H337" s="185">
        <v>1</v>
      </c>
      <c r="I337" s="286" t="s">
        <v>14</v>
      </c>
      <c r="J337" s="189"/>
      <c r="K337" s="287">
        <f t="shared" si="54"/>
        <v>140</v>
      </c>
      <c r="L337" s="288">
        <v>140</v>
      </c>
      <c r="M337" s="289"/>
      <c r="N337" s="290">
        <f t="shared" si="55"/>
        <v>0</v>
      </c>
      <c r="O337" s="32" t="s">
        <v>14</v>
      </c>
      <c r="P337" s="7">
        <f>F337*M337</f>
        <v>0</v>
      </c>
      <c r="Q337" s="7"/>
    </row>
    <row r="338" spans="1:21" ht="18" customHeight="1" x14ac:dyDescent="0.2">
      <c r="A338" s="1" t="s">
        <v>9</v>
      </c>
      <c r="B338" s="103" t="s">
        <v>677</v>
      </c>
      <c r="C338" s="79" t="s">
        <v>747</v>
      </c>
      <c r="D338" s="284" t="s">
        <v>756</v>
      </c>
      <c r="E338" s="285" t="s">
        <v>757</v>
      </c>
      <c r="F338" s="187">
        <v>20</v>
      </c>
      <c r="G338" s="31"/>
      <c r="H338" s="185">
        <v>1</v>
      </c>
      <c r="I338" s="286" t="s">
        <v>43</v>
      </c>
      <c r="J338" s="189"/>
      <c r="K338" s="287">
        <f t="shared" si="54"/>
        <v>2100</v>
      </c>
      <c r="L338" s="288">
        <v>2100</v>
      </c>
      <c r="M338" s="289"/>
      <c r="N338" s="290">
        <f t="shared" si="55"/>
        <v>0</v>
      </c>
      <c r="O338" s="32" t="s">
        <v>14</v>
      </c>
      <c r="P338" s="7">
        <f>F338*M338</f>
        <v>0</v>
      </c>
      <c r="Q338" s="7"/>
      <c r="S338" s="7" t="s">
        <v>43</v>
      </c>
    </row>
    <row r="339" spans="1:21" ht="18" customHeight="1" x14ac:dyDescent="0.2">
      <c r="A339" s="1" t="s">
        <v>9</v>
      </c>
      <c r="B339" s="103" t="s">
        <v>677</v>
      </c>
      <c r="C339" s="79" t="s">
        <v>747</v>
      </c>
      <c r="D339" s="284" t="s">
        <v>758</v>
      </c>
      <c r="E339" s="285" t="s">
        <v>759</v>
      </c>
      <c r="F339" s="187">
        <v>30</v>
      </c>
      <c r="G339" s="31"/>
      <c r="H339" s="185">
        <v>1</v>
      </c>
      <c r="I339" s="286" t="s">
        <v>43</v>
      </c>
      <c r="J339" s="189"/>
      <c r="K339" s="287">
        <f t="shared" si="54"/>
        <v>2550</v>
      </c>
      <c r="L339" s="288">
        <v>2550</v>
      </c>
      <c r="M339" s="289"/>
      <c r="N339" s="290">
        <f t="shared" si="55"/>
        <v>0</v>
      </c>
      <c r="O339" s="32" t="s">
        <v>14</v>
      </c>
      <c r="P339" s="7">
        <f>F339*M339</f>
        <v>0</v>
      </c>
      <c r="Q339" s="7"/>
      <c r="S339" s="7" t="s">
        <v>43</v>
      </c>
    </row>
    <row r="340" spans="1:21" ht="18" customHeight="1" x14ac:dyDescent="0.2">
      <c r="A340" s="1" t="s">
        <v>9</v>
      </c>
      <c r="B340" s="103" t="s">
        <v>677</v>
      </c>
      <c r="C340" s="79" t="s">
        <v>747</v>
      </c>
      <c r="D340" s="284" t="s">
        <v>760</v>
      </c>
      <c r="E340" s="285" t="s">
        <v>761</v>
      </c>
      <c r="F340" s="187">
        <v>30</v>
      </c>
      <c r="G340" s="31"/>
      <c r="H340" s="185">
        <v>1</v>
      </c>
      <c r="I340" s="286" t="s">
        <v>43</v>
      </c>
      <c r="J340" s="189"/>
      <c r="K340" s="287">
        <f t="shared" si="54"/>
        <v>1750</v>
      </c>
      <c r="L340" s="288">
        <v>1750</v>
      </c>
      <c r="M340" s="289"/>
      <c r="N340" s="290">
        <f t="shared" si="55"/>
        <v>0</v>
      </c>
      <c r="O340" s="32" t="s">
        <v>14</v>
      </c>
      <c r="P340" s="7">
        <f>F340*M340</f>
        <v>0</v>
      </c>
      <c r="Q340" s="7"/>
      <c r="S340" s="7" t="s">
        <v>43</v>
      </c>
    </row>
    <row r="341" spans="1:21" ht="18" customHeight="1" x14ac:dyDescent="0.2">
      <c r="A341" s="1" t="s">
        <v>9</v>
      </c>
      <c r="B341" s="103" t="s">
        <v>677</v>
      </c>
      <c r="C341" s="79" t="s">
        <v>747</v>
      </c>
      <c r="D341" s="284" t="s">
        <v>762</v>
      </c>
      <c r="E341" s="285" t="s">
        <v>763</v>
      </c>
      <c r="F341" s="187">
        <v>20</v>
      </c>
      <c r="G341" s="31"/>
      <c r="H341" s="185">
        <v>1</v>
      </c>
      <c r="I341" s="286" t="s">
        <v>43</v>
      </c>
      <c r="J341" s="189"/>
      <c r="K341" s="287">
        <f t="shared" si="54"/>
        <v>1750</v>
      </c>
      <c r="L341" s="288">
        <v>1750</v>
      </c>
      <c r="M341" s="289"/>
      <c r="N341" s="290">
        <f t="shared" si="55"/>
        <v>0</v>
      </c>
      <c r="O341" s="32" t="s">
        <v>14</v>
      </c>
      <c r="P341" s="7">
        <f>F341*M341</f>
        <v>0</v>
      </c>
      <c r="Q341" s="7"/>
      <c r="S341" s="7" t="s">
        <v>43</v>
      </c>
    </row>
    <row r="342" spans="1:21" ht="18" customHeight="1" x14ac:dyDescent="0.2">
      <c r="A342" s="1" t="s">
        <v>9</v>
      </c>
      <c r="B342" s="103" t="s">
        <v>677</v>
      </c>
      <c r="C342" s="79" t="s">
        <v>747</v>
      </c>
      <c r="D342" s="284" t="s">
        <v>764</v>
      </c>
      <c r="E342" s="285" t="s">
        <v>765</v>
      </c>
      <c r="F342" s="187">
        <v>10</v>
      </c>
      <c r="G342" s="31"/>
      <c r="H342" s="185">
        <v>1</v>
      </c>
      <c r="I342" s="286" t="s">
        <v>43</v>
      </c>
      <c r="J342" s="189"/>
      <c r="K342" s="287">
        <f t="shared" si="54"/>
        <v>925</v>
      </c>
      <c r="L342" s="288">
        <v>925</v>
      </c>
      <c r="M342" s="289"/>
      <c r="N342" s="290">
        <f t="shared" si="55"/>
        <v>0</v>
      </c>
      <c r="O342" s="32" t="s">
        <v>14</v>
      </c>
      <c r="P342" s="7">
        <f>F342*M342</f>
        <v>0</v>
      </c>
      <c r="Q342" s="7"/>
      <c r="S342" s="7" t="s">
        <v>43</v>
      </c>
    </row>
    <row r="343" spans="1:21" ht="18" customHeight="1" x14ac:dyDescent="0.2">
      <c r="A343" s="1" t="s">
        <v>9</v>
      </c>
      <c r="B343" s="103" t="s">
        <v>677</v>
      </c>
      <c r="C343" s="79" t="s">
        <v>747</v>
      </c>
      <c r="D343" s="284" t="s">
        <v>766</v>
      </c>
      <c r="E343" s="285" t="s">
        <v>767</v>
      </c>
      <c r="F343" s="187">
        <v>20</v>
      </c>
      <c r="G343" s="31"/>
      <c r="H343" s="185">
        <v>1</v>
      </c>
      <c r="I343" s="286" t="s">
        <v>43</v>
      </c>
      <c r="J343" s="189"/>
      <c r="K343" s="287">
        <f t="shared" si="54"/>
        <v>1650</v>
      </c>
      <c r="L343" s="288">
        <v>1650</v>
      </c>
      <c r="M343" s="289"/>
      <c r="N343" s="290">
        <f t="shared" si="55"/>
        <v>0</v>
      </c>
      <c r="O343" s="32" t="s">
        <v>14</v>
      </c>
      <c r="P343" s="7">
        <f>F343*M343</f>
        <v>0</v>
      </c>
      <c r="Q343" s="7"/>
      <c r="S343" s="7" t="s">
        <v>43</v>
      </c>
    </row>
    <row r="344" spans="1:21" ht="18" customHeight="1" x14ac:dyDescent="0.2">
      <c r="A344" s="1" t="s">
        <v>9</v>
      </c>
      <c r="B344" s="103" t="s">
        <v>677</v>
      </c>
      <c r="C344" s="79" t="s">
        <v>747</v>
      </c>
      <c r="D344" s="284" t="s">
        <v>768</v>
      </c>
      <c r="E344" s="285" t="s">
        <v>769</v>
      </c>
      <c r="F344" s="187">
        <v>15</v>
      </c>
      <c r="G344" s="31"/>
      <c r="H344" s="185">
        <v>1</v>
      </c>
      <c r="I344" s="286" t="s">
        <v>43</v>
      </c>
      <c r="J344" s="189"/>
      <c r="K344" s="287">
        <f t="shared" si="54"/>
        <v>0</v>
      </c>
      <c r="L344" s="288">
        <v>0</v>
      </c>
      <c r="M344" s="289"/>
      <c r="N344" s="290">
        <f t="shared" si="55"/>
        <v>0</v>
      </c>
      <c r="O344" s="32" t="s">
        <v>14</v>
      </c>
      <c r="P344" s="7">
        <f>F344*M344</f>
        <v>0</v>
      </c>
      <c r="Q344" s="7"/>
      <c r="S344" s="7" t="s">
        <v>43</v>
      </c>
    </row>
    <row r="345" spans="1:21" ht="18" customHeight="1" x14ac:dyDescent="0.2">
      <c r="A345" s="1" t="s">
        <v>9</v>
      </c>
      <c r="B345" s="103" t="s">
        <v>677</v>
      </c>
      <c r="C345" s="79" t="s">
        <v>747</v>
      </c>
      <c r="D345" s="284" t="s">
        <v>770</v>
      </c>
      <c r="E345" s="285" t="s">
        <v>771</v>
      </c>
      <c r="F345" s="187">
        <v>10</v>
      </c>
      <c r="G345" s="31"/>
      <c r="H345" s="185">
        <v>1</v>
      </c>
      <c r="I345" s="286" t="s">
        <v>43</v>
      </c>
      <c r="J345" s="190"/>
      <c r="K345" s="287">
        <f t="shared" si="54"/>
        <v>900</v>
      </c>
      <c r="L345" s="288">
        <v>900</v>
      </c>
      <c r="M345" s="289"/>
      <c r="N345" s="290">
        <f t="shared" si="55"/>
        <v>0</v>
      </c>
      <c r="O345" s="32" t="s">
        <v>14</v>
      </c>
      <c r="P345" s="7">
        <f>F345*M345</f>
        <v>0</v>
      </c>
      <c r="Q345" s="7"/>
      <c r="S345" s="7" t="s">
        <v>43</v>
      </c>
    </row>
    <row r="346" spans="1:21" ht="9.9499999999999993" customHeight="1" x14ac:dyDescent="0.2">
      <c r="A346" s="27" t="s">
        <v>9</v>
      </c>
      <c r="B346" s="102" t="s">
        <v>677</v>
      </c>
      <c r="C346" s="77" t="s">
        <v>772</v>
      </c>
      <c r="D346" s="216"/>
      <c r="E346" s="217"/>
      <c r="F346" s="28"/>
      <c r="G346" s="28"/>
      <c r="H346" s="28"/>
      <c r="I346" s="218"/>
      <c r="J346" s="78"/>
      <c r="K346" s="219"/>
      <c r="L346" s="217"/>
      <c r="M346" s="29"/>
      <c r="N346" s="29"/>
      <c r="O346" s="7"/>
      <c r="Q346" s="7"/>
    </row>
    <row r="347" spans="1:21" ht="18" customHeight="1" x14ac:dyDescent="0.2">
      <c r="A347" s="1" t="s">
        <v>9</v>
      </c>
      <c r="B347" s="103" t="s">
        <v>677</v>
      </c>
      <c r="C347" s="79" t="s">
        <v>772</v>
      </c>
      <c r="D347" s="284" t="s">
        <v>773</v>
      </c>
      <c r="E347" s="285" t="s">
        <v>774</v>
      </c>
      <c r="F347" s="187">
        <v>0.5</v>
      </c>
      <c r="G347" s="31"/>
      <c r="H347" s="185">
        <v>30</v>
      </c>
      <c r="I347" s="286" t="s">
        <v>332</v>
      </c>
      <c r="J347" s="191"/>
      <c r="K347" s="287">
        <f>L347/H347</f>
        <v>207.33333333333334</v>
      </c>
      <c r="L347" s="288">
        <v>6220</v>
      </c>
      <c r="M347" s="289"/>
      <c r="N347" s="290">
        <f>M347*L347</f>
        <v>0</v>
      </c>
      <c r="O347" s="32" t="s">
        <v>14</v>
      </c>
      <c r="P347" s="7">
        <f>F347*M347</f>
        <v>0</v>
      </c>
      <c r="Q347" s="7"/>
      <c r="U347" s="8" t="s">
        <v>16</v>
      </c>
    </row>
    <row r="348" spans="1:21" ht="9.9499999999999993" customHeight="1" x14ac:dyDescent="0.2">
      <c r="A348" s="27" t="s">
        <v>9</v>
      </c>
      <c r="B348" s="102" t="s">
        <v>677</v>
      </c>
      <c r="C348" s="77" t="s">
        <v>775</v>
      </c>
      <c r="D348" s="216"/>
      <c r="E348" s="217"/>
      <c r="F348" s="28"/>
      <c r="G348" s="28"/>
      <c r="H348" s="28"/>
      <c r="I348" s="218"/>
      <c r="J348" s="78"/>
      <c r="K348" s="219"/>
      <c r="L348" s="217"/>
      <c r="M348" s="29"/>
      <c r="N348" s="29"/>
      <c r="O348" s="7"/>
      <c r="Q348" s="7"/>
    </row>
    <row r="349" spans="1:21" ht="18" customHeight="1" x14ac:dyDescent="0.2">
      <c r="A349" s="1" t="s">
        <v>9</v>
      </c>
      <c r="B349" s="103" t="s">
        <v>677</v>
      </c>
      <c r="C349" s="79" t="s">
        <v>775</v>
      </c>
      <c r="D349" s="284" t="s">
        <v>776</v>
      </c>
      <c r="E349" s="285" t="s">
        <v>777</v>
      </c>
      <c r="F349" s="187">
        <v>5</v>
      </c>
      <c r="G349" s="31"/>
      <c r="H349" s="185">
        <v>1</v>
      </c>
      <c r="I349" s="286" t="s">
        <v>43</v>
      </c>
      <c r="J349" s="191" t="s">
        <v>778</v>
      </c>
      <c r="K349" s="287">
        <f>L349/H349</f>
        <v>2775</v>
      </c>
      <c r="L349" s="288">
        <v>2775</v>
      </c>
      <c r="M349" s="289"/>
      <c r="N349" s="290">
        <f>M349*L349</f>
        <v>0</v>
      </c>
      <c r="O349" s="32" t="s">
        <v>14</v>
      </c>
      <c r="P349" s="7">
        <f>F349*M349</f>
        <v>0</v>
      </c>
      <c r="Q349" s="7"/>
      <c r="S349" s="7" t="s">
        <v>43</v>
      </c>
    </row>
    <row r="350" spans="1:21" ht="9.9499999999999993" customHeight="1" x14ac:dyDescent="0.2">
      <c r="A350" s="27" t="s">
        <v>9</v>
      </c>
      <c r="B350" s="102" t="s">
        <v>677</v>
      </c>
      <c r="C350" s="77" t="s">
        <v>779</v>
      </c>
      <c r="D350" s="216"/>
      <c r="E350" s="217"/>
      <c r="F350" s="28"/>
      <c r="G350" s="28"/>
      <c r="H350" s="28"/>
      <c r="I350" s="218"/>
      <c r="J350" s="78"/>
      <c r="K350" s="219"/>
      <c r="L350" s="217"/>
      <c r="M350" s="29"/>
      <c r="N350" s="29"/>
      <c r="O350" s="7"/>
      <c r="Q350" s="7"/>
    </row>
    <row r="351" spans="1:21" ht="18" customHeight="1" x14ac:dyDescent="0.2">
      <c r="A351" s="1" t="s">
        <v>9</v>
      </c>
      <c r="B351" s="103" t="s">
        <v>677</v>
      </c>
      <c r="C351" s="79" t="s">
        <v>779</v>
      </c>
      <c r="D351" s="284" t="s">
        <v>780</v>
      </c>
      <c r="E351" s="285" t="s">
        <v>781</v>
      </c>
      <c r="F351" s="187">
        <v>5</v>
      </c>
      <c r="G351" s="31">
        <v>5</v>
      </c>
      <c r="H351" s="185">
        <v>1</v>
      </c>
      <c r="I351" s="286" t="s">
        <v>43</v>
      </c>
      <c r="J351" s="188"/>
      <c r="K351" s="287">
        <f t="shared" ref="K351:K358" si="56">L351/H351</f>
        <v>560</v>
      </c>
      <c r="L351" s="288">
        <v>560</v>
      </c>
      <c r="M351" s="289"/>
      <c r="N351" s="290">
        <f t="shared" ref="N351:N358" si="57">M351*L351</f>
        <v>0</v>
      </c>
      <c r="O351" s="33" t="s">
        <v>14</v>
      </c>
      <c r="P351" s="7">
        <f>F351*M351</f>
        <v>0</v>
      </c>
      <c r="Q351" s="34" t="s">
        <v>15</v>
      </c>
      <c r="R351" s="7">
        <f>G351*M351</f>
        <v>0</v>
      </c>
      <c r="S351" s="7" t="s">
        <v>43</v>
      </c>
    </row>
    <row r="352" spans="1:21" ht="18" customHeight="1" x14ac:dyDescent="0.2">
      <c r="A352" s="1" t="s">
        <v>9</v>
      </c>
      <c r="B352" s="103" t="s">
        <v>677</v>
      </c>
      <c r="C352" s="79" t="s">
        <v>779</v>
      </c>
      <c r="D352" s="284" t="s">
        <v>782</v>
      </c>
      <c r="E352" s="285" t="s">
        <v>783</v>
      </c>
      <c r="F352" s="187">
        <v>5</v>
      </c>
      <c r="G352" s="31">
        <v>5</v>
      </c>
      <c r="H352" s="185">
        <v>1</v>
      </c>
      <c r="I352" s="286" t="s">
        <v>43</v>
      </c>
      <c r="J352" s="189"/>
      <c r="K352" s="287">
        <f t="shared" si="56"/>
        <v>560</v>
      </c>
      <c r="L352" s="288">
        <v>560</v>
      </c>
      <c r="M352" s="289"/>
      <c r="N352" s="290">
        <f t="shared" si="57"/>
        <v>0</v>
      </c>
      <c r="O352" s="33" t="s">
        <v>14</v>
      </c>
      <c r="P352" s="7">
        <f>F352*M352</f>
        <v>0</v>
      </c>
      <c r="Q352" s="34" t="s">
        <v>15</v>
      </c>
      <c r="R352" s="7">
        <f>G352*M352</f>
        <v>0</v>
      </c>
      <c r="S352" s="7" t="s">
        <v>43</v>
      </c>
    </row>
    <row r="353" spans="1:21" ht="18" customHeight="1" x14ac:dyDescent="0.2">
      <c r="A353" s="1" t="s">
        <v>9</v>
      </c>
      <c r="B353" s="103" t="s">
        <v>677</v>
      </c>
      <c r="C353" s="79" t="s">
        <v>779</v>
      </c>
      <c r="D353" s="284" t="s">
        <v>784</v>
      </c>
      <c r="E353" s="285" t="s">
        <v>785</v>
      </c>
      <c r="F353" s="187">
        <v>5</v>
      </c>
      <c r="G353" s="31">
        <v>5</v>
      </c>
      <c r="H353" s="185">
        <v>1</v>
      </c>
      <c r="I353" s="286" t="s">
        <v>43</v>
      </c>
      <c r="J353" s="189"/>
      <c r="K353" s="287">
        <f t="shared" si="56"/>
        <v>560</v>
      </c>
      <c r="L353" s="288">
        <v>560</v>
      </c>
      <c r="M353" s="289"/>
      <c r="N353" s="290">
        <f t="shared" si="57"/>
        <v>0</v>
      </c>
      <c r="O353" s="33" t="s">
        <v>14</v>
      </c>
      <c r="P353" s="7">
        <f>F353*M353</f>
        <v>0</v>
      </c>
      <c r="Q353" s="34" t="s">
        <v>15</v>
      </c>
      <c r="R353" s="7">
        <f>G353*M353</f>
        <v>0</v>
      </c>
      <c r="S353" s="7" t="s">
        <v>43</v>
      </c>
    </row>
    <row r="354" spans="1:21" ht="18" customHeight="1" x14ac:dyDescent="0.2">
      <c r="A354" s="1" t="s">
        <v>9</v>
      </c>
      <c r="B354" s="103" t="s">
        <v>677</v>
      </c>
      <c r="C354" s="79" t="s">
        <v>779</v>
      </c>
      <c r="D354" s="284" t="s">
        <v>786</v>
      </c>
      <c r="E354" s="285" t="s">
        <v>787</v>
      </c>
      <c r="F354" s="187">
        <v>5</v>
      </c>
      <c r="G354" s="31">
        <v>5</v>
      </c>
      <c r="H354" s="185">
        <v>1</v>
      </c>
      <c r="I354" s="286" t="s">
        <v>43</v>
      </c>
      <c r="J354" s="189"/>
      <c r="K354" s="287">
        <f t="shared" si="56"/>
        <v>560</v>
      </c>
      <c r="L354" s="288">
        <v>560</v>
      </c>
      <c r="M354" s="289"/>
      <c r="N354" s="290">
        <f t="shared" si="57"/>
        <v>0</v>
      </c>
      <c r="O354" s="33" t="s">
        <v>14</v>
      </c>
      <c r="P354" s="7">
        <f>F354*M354</f>
        <v>0</v>
      </c>
      <c r="Q354" s="34" t="s">
        <v>15</v>
      </c>
      <c r="R354" s="7">
        <f>G354*M354</f>
        <v>0</v>
      </c>
      <c r="S354" s="7" t="s">
        <v>43</v>
      </c>
    </row>
    <row r="355" spans="1:21" ht="18" customHeight="1" x14ac:dyDescent="0.2">
      <c r="A355" s="1" t="s">
        <v>9</v>
      </c>
      <c r="B355" s="103" t="s">
        <v>677</v>
      </c>
      <c r="C355" s="79" t="s">
        <v>779</v>
      </c>
      <c r="D355" s="284" t="s">
        <v>788</v>
      </c>
      <c r="E355" s="285" t="s">
        <v>789</v>
      </c>
      <c r="F355" s="187">
        <v>2</v>
      </c>
      <c r="G355" s="31">
        <v>2</v>
      </c>
      <c r="H355" s="185">
        <v>1</v>
      </c>
      <c r="I355" s="286" t="s">
        <v>43</v>
      </c>
      <c r="J355" s="189" t="s">
        <v>790</v>
      </c>
      <c r="K355" s="287">
        <f t="shared" si="56"/>
        <v>405</v>
      </c>
      <c r="L355" s="288">
        <v>405</v>
      </c>
      <c r="M355" s="289"/>
      <c r="N355" s="290">
        <f t="shared" si="57"/>
        <v>0</v>
      </c>
      <c r="O355" s="33" t="s">
        <v>14</v>
      </c>
      <c r="P355" s="7">
        <f>F355*M355</f>
        <v>0</v>
      </c>
      <c r="Q355" s="34" t="s">
        <v>15</v>
      </c>
      <c r="R355" s="7">
        <f>G355*M355</f>
        <v>0</v>
      </c>
      <c r="S355" s="7" t="s">
        <v>43</v>
      </c>
    </row>
    <row r="356" spans="1:21" ht="18" customHeight="1" x14ac:dyDescent="0.2">
      <c r="A356" s="1" t="s">
        <v>9</v>
      </c>
      <c r="B356" s="103" t="s">
        <v>677</v>
      </c>
      <c r="C356" s="79" t="s">
        <v>779</v>
      </c>
      <c r="D356" s="284" t="s">
        <v>791</v>
      </c>
      <c r="E356" s="285" t="s">
        <v>792</v>
      </c>
      <c r="F356" s="187">
        <v>2</v>
      </c>
      <c r="G356" s="31">
        <v>2</v>
      </c>
      <c r="H356" s="185">
        <v>1</v>
      </c>
      <c r="I356" s="286" t="s">
        <v>43</v>
      </c>
      <c r="J356" s="189" t="s">
        <v>790</v>
      </c>
      <c r="K356" s="287">
        <f t="shared" si="56"/>
        <v>405</v>
      </c>
      <c r="L356" s="288">
        <v>405</v>
      </c>
      <c r="M356" s="289"/>
      <c r="N356" s="290">
        <f t="shared" si="57"/>
        <v>0</v>
      </c>
      <c r="O356" s="33" t="s">
        <v>14</v>
      </c>
      <c r="P356" s="7">
        <f>F356*M356</f>
        <v>0</v>
      </c>
      <c r="Q356" s="34" t="s">
        <v>15</v>
      </c>
      <c r="R356" s="7">
        <f>G356*M356</f>
        <v>0</v>
      </c>
      <c r="S356" s="7" t="s">
        <v>43</v>
      </c>
    </row>
    <row r="357" spans="1:21" ht="18" customHeight="1" x14ac:dyDescent="0.2">
      <c r="A357" s="1" t="s">
        <v>9</v>
      </c>
      <c r="B357" s="103" t="s">
        <v>677</v>
      </c>
      <c r="C357" s="79" t="s">
        <v>779</v>
      </c>
      <c r="D357" s="284" t="s">
        <v>793</v>
      </c>
      <c r="E357" s="285" t="s">
        <v>794</v>
      </c>
      <c r="F357" s="187">
        <v>2</v>
      </c>
      <c r="G357" s="31">
        <v>2</v>
      </c>
      <c r="H357" s="185">
        <v>1</v>
      </c>
      <c r="I357" s="286" t="s">
        <v>43</v>
      </c>
      <c r="J357" s="189" t="s">
        <v>790</v>
      </c>
      <c r="K357" s="287">
        <f t="shared" si="56"/>
        <v>405</v>
      </c>
      <c r="L357" s="288">
        <v>405</v>
      </c>
      <c r="M357" s="289"/>
      <c r="N357" s="290">
        <f t="shared" si="57"/>
        <v>0</v>
      </c>
      <c r="O357" s="33" t="s">
        <v>14</v>
      </c>
      <c r="P357" s="7">
        <f>F357*M357</f>
        <v>0</v>
      </c>
      <c r="Q357" s="34" t="s">
        <v>15</v>
      </c>
      <c r="R357" s="7">
        <f>G357*M357</f>
        <v>0</v>
      </c>
      <c r="S357" s="7" t="s">
        <v>43</v>
      </c>
    </row>
    <row r="358" spans="1:21" ht="18" customHeight="1" x14ac:dyDescent="0.2">
      <c r="A358" s="1" t="s">
        <v>9</v>
      </c>
      <c r="B358" s="103" t="s">
        <v>677</v>
      </c>
      <c r="C358" s="79" t="s">
        <v>779</v>
      </c>
      <c r="D358" s="284" t="s">
        <v>795</v>
      </c>
      <c r="E358" s="285" t="s">
        <v>796</v>
      </c>
      <c r="F358" s="187">
        <v>2</v>
      </c>
      <c r="G358" s="31">
        <v>2</v>
      </c>
      <c r="H358" s="185">
        <v>1</v>
      </c>
      <c r="I358" s="286" t="s">
        <v>43</v>
      </c>
      <c r="J358" s="190" t="s">
        <v>790</v>
      </c>
      <c r="K358" s="287">
        <f t="shared" si="56"/>
        <v>405</v>
      </c>
      <c r="L358" s="288">
        <v>405</v>
      </c>
      <c r="M358" s="289"/>
      <c r="N358" s="290">
        <f t="shared" si="57"/>
        <v>0</v>
      </c>
      <c r="O358" s="33" t="s">
        <v>14</v>
      </c>
      <c r="P358" s="7">
        <f>F358*M358</f>
        <v>0</v>
      </c>
      <c r="Q358" s="34" t="s">
        <v>15</v>
      </c>
      <c r="R358" s="7">
        <f>G358*M358</f>
        <v>0</v>
      </c>
      <c r="S358" s="7" t="s">
        <v>43</v>
      </c>
    </row>
    <row r="359" spans="1:21" ht="20.100000000000001" customHeight="1" x14ac:dyDescent="0.2">
      <c r="A359" s="20" t="s">
        <v>9</v>
      </c>
      <c r="B359" s="176" t="s">
        <v>797</v>
      </c>
      <c r="C359" s="174"/>
      <c r="D359" s="256"/>
      <c r="E359" s="257"/>
      <c r="F359" s="35"/>
      <c r="G359" s="35"/>
      <c r="H359" s="35"/>
      <c r="I359" s="258"/>
      <c r="J359" s="175"/>
      <c r="K359" s="259"/>
      <c r="L359" s="257"/>
      <c r="M359" s="26"/>
      <c r="N359" s="26"/>
      <c r="O359" s="7"/>
      <c r="Q359" s="7"/>
    </row>
    <row r="360" spans="1:21" ht="9.9499999999999993" customHeight="1" x14ac:dyDescent="0.2">
      <c r="A360" s="27" t="s">
        <v>9</v>
      </c>
      <c r="B360" s="177" t="s">
        <v>798</v>
      </c>
      <c r="C360" s="77" t="s">
        <v>799</v>
      </c>
      <c r="D360" s="196"/>
      <c r="E360" s="197"/>
      <c r="F360" s="28"/>
      <c r="G360" s="28"/>
      <c r="H360" s="28"/>
      <c r="I360" s="198"/>
      <c r="J360" s="78"/>
      <c r="K360" s="199"/>
      <c r="L360" s="197"/>
      <c r="M360" s="29"/>
      <c r="N360" s="29"/>
      <c r="O360" s="7"/>
      <c r="Q360" s="7"/>
    </row>
    <row r="361" spans="1:21" ht="18" customHeight="1" x14ac:dyDescent="0.2">
      <c r="A361" s="1" t="s">
        <v>9</v>
      </c>
      <c r="B361" s="178" t="s">
        <v>798</v>
      </c>
      <c r="C361" s="79" t="s">
        <v>799</v>
      </c>
      <c r="D361" s="284" t="s">
        <v>800</v>
      </c>
      <c r="E361" s="285" t="s">
        <v>801</v>
      </c>
      <c r="F361" s="187">
        <f>0.425*12</f>
        <v>5.0999999999999996</v>
      </c>
      <c r="G361" s="31"/>
      <c r="H361" s="185">
        <v>12</v>
      </c>
      <c r="I361" s="286" t="s">
        <v>47</v>
      </c>
      <c r="J361" s="191" t="s">
        <v>52</v>
      </c>
      <c r="K361" s="287">
        <f>L361/H361</f>
        <v>85.416666666666671</v>
      </c>
      <c r="L361" s="288">
        <v>1025</v>
      </c>
      <c r="M361" s="289"/>
      <c r="N361" s="290">
        <f>M361*L361</f>
        <v>0</v>
      </c>
      <c r="O361" s="32" t="s">
        <v>14</v>
      </c>
      <c r="P361" s="7">
        <f>F361*M361</f>
        <v>0</v>
      </c>
      <c r="Q361" s="7"/>
      <c r="U361" s="8" t="s">
        <v>16</v>
      </c>
    </row>
    <row r="362" spans="1:21" ht="9.9499999999999993" customHeight="1" x14ac:dyDescent="0.2">
      <c r="A362" s="27" t="s">
        <v>9</v>
      </c>
      <c r="B362" s="177" t="s">
        <v>798</v>
      </c>
      <c r="C362" s="77" t="s">
        <v>802</v>
      </c>
      <c r="D362" s="216"/>
      <c r="E362" s="217"/>
      <c r="F362" s="28"/>
      <c r="G362" s="28"/>
      <c r="H362" s="28"/>
      <c r="I362" s="218"/>
      <c r="J362" s="78"/>
      <c r="K362" s="219"/>
      <c r="L362" s="217"/>
      <c r="M362" s="29"/>
      <c r="N362" s="29"/>
      <c r="O362" s="7"/>
      <c r="Q362" s="7"/>
    </row>
    <row r="363" spans="1:21" ht="18" customHeight="1" x14ac:dyDescent="0.2">
      <c r="A363" s="1" t="s">
        <v>9</v>
      </c>
      <c r="B363" s="178" t="s">
        <v>798</v>
      </c>
      <c r="C363" s="79" t="s">
        <v>802</v>
      </c>
      <c r="D363" s="284" t="s">
        <v>803</v>
      </c>
      <c r="E363" s="285" t="s">
        <v>804</v>
      </c>
      <c r="F363" s="187">
        <v>2.84</v>
      </c>
      <c r="G363" s="31"/>
      <c r="H363" s="185">
        <v>1</v>
      </c>
      <c r="I363" s="286" t="s">
        <v>43</v>
      </c>
      <c r="J363" s="188" t="s">
        <v>388</v>
      </c>
      <c r="K363" s="287">
        <f t="shared" ref="K363:K377" si="58">L363/H363</f>
        <v>570</v>
      </c>
      <c r="L363" s="288">
        <v>570</v>
      </c>
      <c r="M363" s="289"/>
      <c r="N363" s="290">
        <f t="shared" ref="N363:N377" si="59">M363*L363</f>
        <v>0</v>
      </c>
      <c r="O363" s="32" t="s">
        <v>14</v>
      </c>
      <c r="P363" s="7">
        <f>F363*M363</f>
        <v>0</v>
      </c>
      <c r="Q363" s="7"/>
      <c r="S363" s="7" t="s">
        <v>43</v>
      </c>
    </row>
    <row r="364" spans="1:21" ht="18" customHeight="1" x14ac:dyDescent="0.2">
      <c r="A364" s="1" t="s">
        <v>9</v>
      </c>
      <c r="B364" s="178" t="s">
        <v>798</v>
      </c>
      <c r="C364" s="79" t="s">
        <v>802</v>
      </c>
      <c r="D364" s="284" t="s">
        <v>805</v>
      </c>
      <c r="E364" s="285" t="s">
        <v>806</v>
      </c>
      <c r="F364" s="187">
        <v>3</v>
      </c>
      <c r="G364" s="31"/>
      <c r="H364" s="185">
        <v>1</v>
      </c>
      <c r="I364" s="286" t="s">
        <v>43</v>
      </c>
      <c r="J364" s="189" t="s">
        <v>388</v>
      </c>
      <c r="K364" s="287">
        <f t="shared" si="58"/>
        <v>730</v>
      </c>
      <c r="L364" s="288">
        <v>730</v>
      </c>
      <c r="M364" s="289"/>
      <c r="N364" s="290">
        <f t="shared" si="59"/>
        <v>0</v>
      </c>
      <c r="O364" s="32" t="s">
        <v>14</v>
      </c>
      <c r="P364" s="7">
        <f>F364*M364</f>
        <v>0</v>
      </c>
      <c r="Q364" s="7"/>
      <c r="S364" s="7" t="s">
        <v>43</v>
      </c>
    </row>
    <row r="365" spans="1:21" ht="18" customHeight="1" x14ac:dyDescent="0.2">
      <c r="A365" s="1" t="s">
        <v>9</v>
      </c>
      <c r="B365" s="178" t="s">
        <v>798</v>
      </c>
      <c r="C365" s="79" t="s">
        <v>802</v>
      </c>
      <c r="D365" s="284" t="s">
        <v>807</v>
      </c>
      <c r="E365" s="285" t="s">
        <v>808</v>
      </c>
      <c r="F365" s="187">
        <f>0.45*12</f>
        <v>5.4</v>
      </c>
      <c r="G365" s="31"/>
      <c r="H365" s="185">
        <v>12</v>
      </c>
      <c r="I365" s="286" t="s">
        <v>47</v>
      </c>
      <c r="J365" s="189" t="s">
        <v>809</v>
      </c>
      <c r="K365" s="287">
        <f t="shared" si="58"/>
        <v>53.333333333333336</v>
      </c>
      <c r="L365" s="288">
        <v>640</v>
      </c>
      <c r="M365" s="289"/>
      <c r="N365" s="290">
        <f t="shared" si="59"/>
        <v>0</v>
      </c>
      <c r="O365" s="32" t="s">
        <v>14</v>
      </c>
      <c r="P365" s="7">
        <f>F365*M365</f>
        <v>0</v>
      </c>
      <c r="Q365" s="7"/>
      <c r="U365" s="8" t="s">
        <v>16</v>
      </c>
    </row>
    <row r="366" spans="1:21" ht="18" customHeight="1" x14ac:dyDescent="0.2">
      <c r="A366" s="1" t="s">
        <v>9</v>
      </c>
      <c r="B366" s="178" t="s">
        <v>798</v>
      </c>
      <c r="C366" s="79" t="s">
        <v>802</v>
      </c>
      <c r="D366" s="284" t="s">
        <v>810</v>
      </c>
      <c r="E366" s="285" t="s">
        <v>811</v>
      </c>
      <c r="F366" s="187">
        <v>2.5</v>
      </c>
      <c r="G366" s="31"/>
      <c r="H366" s="185">
        <v>1</v>
      </c>
      <c r="I366" s="286" t="s">
        <v>43</v>
      </c>
      <c r="J366" s="189" t="s">
        <v>52</v>
      </c>
      <c r="K366" s="287">
        <f t="shared" si="58"/>
        <v>310</v>
      </c>
      <c r="L366" s="288">
        <v>310</v>
      </c>
      <c r="M366" s="289"/>
      <c r="N366" s="290">
        <f t="shared" si="59"/>
        <v>0</v>
      </c>
      <c r="O366" s="32" t="s">
        <v>14</v>
      </c>
      <c r="P366" s="7">
        <f>F366*M366</f>
        <v>0</v>
      </c>
      <c r="Q366" s="7"/>
      <c r="S366" s="7" t="s">
        <v>43</v>
      </c>
    </row>
    <row r="367" spans="1:21" ht="18" customHeight="1" x14ac:dyDescent="0.2">
      <c r="A367" s="1" t="s">
        <v>9</v>
      </c>
      <c r="B367" s="178" t="s">
        <v>798</v>
      </c>
      <c r="C367" s="79" t="s">
        <v>802</v>
      </c>
      <c r="D367" s="284" t="s">
        <v>812</v>
      </c>
      <c r="E367" s="285" t="s">
        <v>813</v>
      </c>
      <c r="F367" s="187">
        <v>2.5</v>
      </c>
      <c r="G367" s="31"/>
      <c r="H367" s="185">
        <v>1</v>
      </c>
      <c r="I367" s="286" t="s">
        <v>43</v>
      </c>
      <c r="J367" s="189" t="s">
        <v>52</v>
      </c>
      <c r="K367" s="287">
        <f t="shared" si="58"/>
        <v>220</v>
      </c>
      <c r="L367" s="288">
        <v>220</v>
      </c>
      <c r="M367" s="289"/>
      <c r="N367" s="290">
        <f t="shared" si="59"/>
        <v>0</v>
      </c>
      <c r="O367" s="32" t="s">
        <v>14</v>
      </c>
      <c r="P367" s="7">
        <f>F367*M367</f>
        <v>0</v>
      </c>
      <c r="Q367" s="7"/>
      <c r="S367" s="7" t="s">
        <v>43</v>
      </c>
    </row>
    <row r="368" spans="1:21" ht="18" customHeight="1" x14ac:dyDescent="0.2">
      <c r="A368" s="1" t="s">
        <v>9</v>
      </c>
      <c r="B368" s="178" t="s">
        <v>798</v>
      </c>
      <c r="C368" s="79" t="s">
        <v>802</v>
      </c>
      <c r="D368" s="284" t="s">
        <v>814</v>
      </c>
      <c r="E368" s="285" t="s">
        <v>815</v>
      </c>
      <c r="F368" s="187">
        <f>0.42*12</f>
        <v>5.04</v>
      </c>
      <c r="G368" s="31"/>
      <c r="H368" s="185">
        <v>12</v>
      </c>
      <c r="I368" s="286" t="s">
        <v>47</v>
      </c>
      <c r="J368" s="189" t="s">
        <v>52</v>
      </c>
      <c r="K368" s="287">
        <f t="shared" si="58"/>
        <v>137.91666666666666</v>
      </c>
      <c r="L368" s="288">
        <v>1655</v>
      </c>
      <c r="M368" s="289"/>
      <c r="N368" s="290">
        <f t="shared" si="59"/>
        <v>0</v>
      </c>
      <c r="O368" s="32" t="s">
        <v>14</v>
      </c>
      <c r="P368" s="7">
        <f>F368*M368</f>
        <v>0</v>
      </c>
      <c r="Q368" s="7"/>
      <c r="U368" s="8" t="s">
        <v>16</v>
      </c>
    </row>
    <row r="369" spans="1:21" ht="18" customHeight="1" x14ac:dyDescent="0.2">
      <c r="A369" s="1" t="s">
        <v>9</v>
      </c>
      <c r="B369" s="178" t="s">
        <v>798</v>
      </c>
      <c r="C369" s="79" t="s">
        <v>802</v>
      </c>
      <c r="D369" s="284" t="s">
        <v>816</v>
      </c>
      <c r="E369" s="285" t="s">
        <v>817</v>
      </c>
      <c r="F369" s="187">
        <v>3.0350000000000001</v>
      </c>
      <c r="G369" s="31"/>
      <c r="H369" s="185">
        <v>1</v>
      </c>
      <c r="I369" s="286" t="s">
        <v>43</v>
      </c>
      <c r="J369" s="189" t="s">
        <v>52</v>
      </c>
      <c r="K369" s="287">
        <f t="shared" si="58"/>
        <v>460</v>
      </c>
      <c r="L369" s="288">
        <v>460</v>
      </c>
      <c r="M369" s="289"/>
      <c r="N369" s="290">
        <f t="shared" si="59"/>
        <v>0</v>
      </c>
      <c r="O369" s="32" t="s">
        <v>14</v>
      </c>
      <c r="P369" s="7">
        <f>F369*M369</f>
        <v>0</v>
      </c>
      <c r="Q369" s="7"/>
      <c r="S369" s="7" t="s">
        <v>43</v>
      </c>
    </row>
    <row r="370" spans="1:21" ht="18" customHeight="1" x14ac:dyDescent="0.2">
      <c r="A370" s="1" t="s">
        <v>9</v>
      </c>
      <c r="B370" s="178" t="s">
        <v>798</v>
      </c>
      <c r="C370" s="79" t="s">
        <v>802</v>
      </c>
      <c r="D370" s="284" t="s">
        <v>818</v>
      </c>
      <c r="E370" s="285" t="s">
        <v>819</v>
      </c>
      <c r="F370" s="187">
        <v>2.5</v>
      </c>
      <c r="G370" s="31"/>
      <c r="H370" s="185">
        <v>1</v>
      </c>
      <c r="I370" s="286" t="s">
        <v>43</v>
      </c>
      <c r="J370" s="189" t="s">
        <v>52</v>
      </c>
      <c r="K370" s="287">
        <f t="shared" si="58"/>
        <v>360</v>
      </c>
      <c r="L370" s="288">
        <v>360</v>
      </c>
      <c r="M370" s="289"/>
      <c r="N370" s="290">
        <f t="shared" si="59"/>
        <v>0</v>
      </c>
      <c r="O370" s="32" t="s">
        <v>14</v>
      </c>
      <c r="P370" s="7">
        <f>F370*M370</f>
        <v>0</v>
      </c>
      <c r="Q370" s="7"/>
      <c r="S370" s="7" t="s">
        <v>43</v>
      </c>
    </row>
    <row r="371" spans="1:21" ht="18" customHeight="1" x14ac:dyDescent="0.2">
      <c r="A371" s="1" t="s">
        <v>9</v>
      </c>
      <c r="B371" s="178" t="s">
        <v>798</v>
      </c>
      <c r="C371" s="79" t="s">
        <v>802</v>
      </c>
      <c r="D371" s="284" t="s">
        <v>820</v>
      </c>
      <c r="E371" s="285" t="s">
        <v>821</v>
      </c>
      <c r="F371" s="187">
        <v>2.65</v>
      </c>
      <c r="G371" s="31"/>
      <c r="H371" s="185">
        <v>1</v>
      </c>
      <c r="I371" s="286" t="s">
        <v>43</v>
      </c>
      <c r="J371" s="189" t="s">
        <v>52</v>
      </c>
      <c r="K371" s="287">
        <f t="shared" si="58"/>
        <v>455</v>
      </c>
      <c r="L371" s="288">
        <v>455</v>
      </c>
      <c r="M371" s="289"/>
      <c r="N371" s="290">
        <f t="shared" si="59"/>
        <v>0</v>
      </c>
      <c r="O371" s="32" t="s">
        <v>14</v>
      </c>
      <c r="P371" s="7">
        <f>F371*M371</f>
        <v>0</v>
      </c>
      <c r="Q371" s="7"/>
      <c r="S371" s="7" t="s">
        <v>43</v>
      </c>
    </row>
    <row r="372" spans="1:21" ht="18" customHeight="1" x14ac:dyDescent="0.2">
      <c r="A372" s="1" t="s">
        <v>9</v>
      </c>
      <c r="B372" s="178" t="s">
        <v>798</v>
      </c>
      <c r="C372" s="79" t="s">
        <v>802</v>
      </c>
      <c r="D372" s="284" t="s">
        <v>822</v>
      </c>
      <c r="E372" s="285" t="s">
        <v>823</v>
      </c>
      <c r="F372" s="187">
        <f>0.16*12</f>
        <v>1.92</v>
      </c>
      <c r="G372" s="31"/>
      <c r="H372" s="185">
        <v>12</v>
      </c>
      <c r="I372" s="286" t="s">
        <v>47</v>
      </c>
      <c r="J372" s="189" t="s">
        <v>52</v>
      </c>
      <c r="K372" s="287">
        <f t="shared" si="58"/>
        <v>142.41666666666666</v>
      </c>
      <c r="L372" s="288">
        <v>1709</v>
      </c>
      <c r="M372" s="289"/>
      <c r="N372" s="290">
        <f t="shared" si="59"/>
        <v>0</v>
      </c>
      <c r="O372" s="32" t="s">
        <v>14</v>
      </c>
      <c r="P372" s="7">
        <f>F372*M372</f>
        <v>0</v>
      </c>
      <c r="Q372" s="7"/>
      <c r="U372" s="8" t="s">
        <v>16</v>
      </c>
    </row>
    <row r="373" spans="1:21" ht="18" customHeight="1" x14ac:dyDescent="0.2">
      <c r="A373" s="1" t="s">
        <v>9</v>
      </c>
      <c r="B373" s="178" t="s">
        <v>798</v>
      </c>
      <c r="C373" s="79" t="s">
        <v>802</v>
      </c>
      <c r="D373" s="284" t="s">
        <v>824</v>
      </c>
      <c r="E373" s="285" t="s">
        <v>825</v>
      </c>
      <c r="F373" s="187">
        <f>0.84*12</f>
        <v>10.08</v>
      </c>
      <c r="G373" s="31"/>
      <c r="H373" s="185">
        <v>12</v>
      </c>
      <c r="I373" s="286" t="s">
        <v>47</v>
      </c>
      <c r="J373" s="189" t="s">
        <v>52</v>
      </c>
      <c r="K373" s="287">
        <f t="shared" si="58"/>
        <v>235.83333333333334</v>
      </c>
      <c r="L373" s="288">
        <v>2830</v>
      </c>
      <c r="M373" s="289"/>
      <c r="N373" s="290">
        <f t="shared" si="59"/>
        <v>0</v>
      </c>
      <c r="O373" s="32" t="s">
        <v>14</v>
      </c>
      <c r="P373" s="7">
        <f>F373*M373</f>
        <v>0</v>
      </c>
      <c r="Q373" s="7"/>
      <c r="U373" s="8" t="s">
        <v>16</v>
      </c>
    </row>
    <row r="374" spans="1:21" ht="18" customHeight="1" x14ac:dyDescent="0.2">
      <c r="A374" s="1" t="s">
        <v>9</v>
      </c>
      <c r="B374" s="178" t="s">
        <v>798</v>
      </c>
      <c r="C374" s="79" t="s">
        <v>802</v>
      </c>
      <c r="D374" s="284" t="s">
        <v>826</v>
      </c>
      <c r="E374" s="285" t="s">
        <v>827</v>
      </c>
      <c r="F374" s="187">
        <v>2.5</v>
      </c>
      <c r="G374" s="31"/>
      <c r="H374" s="185">
        <v>1</v>
      </c>
      <c r="I374" s="286" t="s">
        <v>43</v>
      </c>
      <c r="J374" s="189" t="s">
        <v>302</v>
      </c>
      <c r="K374" s="287">
        <f t="shared" si="58"/>
        <v>170</v>
      </c>
      <c r="L374" s="288">
        <v>170</v>
      </c>
      <c r="M374" s="289"/>
      <c r="N374" s="290">
        <f t="shared" si="59"/>
        <v>0</v>
      </c>
      <c r="O374" s="32" t="s">
        <v>14</v>
      </c>
      <c r="P374" s="7">
        <f>F374*M374</f>
        <v>0</v>
      </c>
      <c r="Q374" s="7"/>
      <c r="S374" s="7" t="s">
        <v>43</v>
      </c>
    </row>
    <row r="375" spans="1:21" ht="18" customHeight="1" x14ac:dyDescent="0.2">
      <c r="A375" s="1" t="s">
        <v>9</v>
      </c>
      <c r="B375" s="178" t="s">
        <v>798</v>
      </c>
      <c r="C375" s="79" t="s">
        <v>802</v>
      </c>
      <c r="D375" s="284" t="s">
        <v>828</v>
      </c>
      <c r="E375" s="285" t="s">
        <v>829</v>
      </c>
      <c r="F375" s="187">
        <f>0.42*24</f>
        <v>10.08</v>
      </c>
      <c r="G375" s="31"/>
      <c r="H375" s="185">
        <v>24</v>
      </c>
      <c r="I375" s="286" t="s">
        <v>119</v>
      </c>
      <c r="J375" s="189" t="s">
        <v>302</v>
      </c>
      <c r="K375" s="287">
        <f t="shared" si="58"/>
        <v>63.75</v>
      </c>
      <c r="L375" s="288">
        <v>1530</v>
      </c>
      <c r="M375" s="289"/>
      <c r="N375" s="290">
        <f t="shared" si="59"/>
        <v>0</v>
      </c>
      <c r="O375" s="32" t="s">
        <v>14</v>
      </c>
      <c r="P375" s="7">
        <f>F375*M375</f>
        <v>0</v>
      </c>
      <c r="Q375" s="7"/>
      <c r="U375" s="8" t="s">
        <v>16</v>
      </c>
    </row>
    <row r="376" spans="1:21" ht="18" customHeight="1" x14ac:dyDescent="0.2">
      <c r="A376" s="1" t="s">
        <v>9</v>
      </c>
      <c r="B376" s="178" t="s">
        <v>798</v>
      </c>
      <c r="C376" s="79" t="s">
        <v>802</v>
      </c>
      <c r="D376" s="284" t="s">
        <v>830</v>
      </c>
      <c r="E376" s="285" t="s">
        <v>831</v>
      </c>
      <c r="F376" s="187">
        <v>0.84</v>
      </c>
      <c r="G376" s="31"/>
      <c r="H376" s="185">
        <v>1</v>
      </c>
      <c r="I376" s="286" t="s">
        <v>43</v>
      </c>
      <c r="J376" s="189" t="s">
        <v>52</v>
      </c>
      <c r="K376" s="287">
        <f t="shared" si="58"/>
        <v>300</v>
      </c>
      <c r="L376" s="288">
        <v>300</v>
      </c>
      <c r="M376" s="289"/>
      <c r="N376" s="290">
        <f t="shared" si="59"/>
        <v>0</v>
      </c>
      <c r="O376" s="32" t="s">
        <v>14</v>
      </c>
      <c r="P376" s="7">
        <f>F376*M376</f>
        <v>0</v>
      </c>
      <c r="Q376" s="7"/>
      <c r="S376" s="7" t="s">
        <v>43</v>
      </c>
    </row>
    <row r="377" spans="1:21" ht="18" customHeight="1" x14ac:dyDescent="0.2">
      <c r="A377" s="1" t="s">
        <v>9</v>
      </c>
      <c r="B377" s="178" t="s">
        <v>798</v>
      </c>
      <c r="C377" s="79" t="s">
        <v>802</v>
      </c>
      <c r="D377" s="284" t="s">
        <v>832</v>
      </c>
      <c r="E377" s="285" t="s">
        <v>833</v>
      </c>
      <c r="F377" s="187">
        <v>0.84</v>
      </c>
      <c r="G377" s="31"/>
      <c r="H377" s="185">
        <v>1</v>
      </c>
      <c r="I377" s="286" t="s">
        <v>43</v>
      </c>
      <c r="J377" s="190" t="s">
        <v>52</v>
      </c>
      <c r="K377" s="287">
        <f t="shared" si="58"/>
        <v>300</v>
      </c>
      <c r="L377" s="288">
        <v>300</v>
      </c>
      <c r="M377" s="289"/>
      <c r="N377" s="290">
        <f t="shared" si="59"/>
        <v>0</v>
      </c>
      <c r="O377" s="32" t="s">
        <v>14</v>
      </c>
      <c r="P377" s="7">
        <f>F377*M377</f>
        <v>0</v>
      </c>
      <c r="Q377" s="7"/>
      <c r="S377" s="7" t="s">
        <v>43</v>
      </c>
    </row>
    <row r="378" spans="1:21" ht="9.9499999999999993" customHeight="1" x14ac:dyDescent="0.2">
      <c r="A378" s="27" t="s">
        <v>9</v>
      </c>
      <c r="B378" s="177" t="s">
        <v>798</v>
      </c>
      <c r="C378" s="77" t="s">
        <v>834</v>
      </c>
      <c r="D378" s="216"/>
      <c r="E378" s="217"/>
      <c r="F378" s="28"/>
      <c r="G378" s="28"/>
      <c r="H378" s="28"/>
      <c r="I378" s="218"/>
      <c r="J378" s="78"/>
      <c r="K378" s="219"/>
      <c r="L378" s="217"/>
      <c r="M378" s="29"/>
      <c r="N378" s="29"/>
      <c r="O378" s="7"/>
      <c r="Q378" s="7"/>
    </row>
    <row r="379" spans="1:21" ht="18" customHeight="1" x14ac:dyDescent="0.2">
      <c r="A379" s="1" t="s">
        <v>9</v>
      </c>
      <c r="B379" s="178" t="s">
        <v>798</v>
      </c>
      <c r="C379" s="79" t="s">
        <v>834</v>
      </c>
      <c r="D379" s="284" t="s">
        <v>835</v>
      </c>
      <c r="E379" s="285" t="s">
        <v>836</v>
      </c>
      <c r="F379" s="187">
        <f>1.7*6</f>
        <v>10.199999999999999</v>
      </c>
      <c r="G379" s="31"/>
      <c r="H379" s="185">
        <v>6</v>
      </c>
      <c r="I379" s="286" t="s">
        <v>251</v>
      </c>
      <c r="J379" s="188" t="s">
        <v>837</v>
      </c>
      <c r="K379" s="287">
        <f t="shared" ref="K379:K381" si="60">L379/H379</f>
        <v>644.16666666666663</v>
      </c>
      <c r="L379" s="288">
        <v>3865</v>
      </c>
      <c r="M379" s="289"/>
      <c r="N379" s="290">
        <f>M379*L379</f>
        <v>0</v>
      </c>
      <c r="O379" s="32" t="s">
        <v>14</v>
      </c>
      <c r="P379" s="7">
        <f>F379*M379</f>
        <v>0</v>
      </c>
      <c r="Q379" s="7"/>
      <c r="U379" s="8" t="s">
        <v>16</v>
      </c>
    </row>
    <row r="380" spans="1:21" ht="18" customHeight="1" x14ac:dyDescent="0.2">
      <c r="A380" s="1" t="s">
        <v>9</v>
      </c>
      <c r="B380" s="178" t="s">
        <v>798</v>
      </c>
      <c r="C380" s="79" t="s">
        <v>834</v>
      </c>
      <c r="D380" s="284" t="s">
        <v>838</v>
      </c>
      <c r="E380" s="285" t="s">
        <v>839</v>
      </c>
      <c r="F380" s="187"/>
      <c r="G380" s="31"/>
      <c r="H380" s="185">
        <v>25</v>
      </c>
      <c r="I380" s="286" t="s">
        <v>431</v>
      </c>
      <c r="J380" s="189" t="s">
        <v>52</v>
      </c>
      <c r="K380" s="287">
        <f t="shared" si="60"/>
        <v>72</v>
      </c>
      <c r="L380" s="288">
        <v>1800</v>
      </c>
      <c r="M380" s="289"/>
      <c r="N380" s="290">
        <f>M380*L380</f>
        <v>0</v>
      </c>
      <c r="O380" s="32"/>
      <c r="Q380" s="7"/>
      <c r="U380" s="8" t="s">
        <v>16</v>
      </c>
    </row>
    <row r="381" spans="1:21" ht="18" customHeight="1" x14ac:dyDescent="0.2">
      <c r="A381" s="1" t="s">
        <v>9</v>
      </c>
      <c r="B381" s="178" t="s">
        <v>798</v>
      </c>
      <c r="C381" s="79" t="s">
        <v>834</v>
      </c>
      <c r="D381" s="284" t="s">
        <v>840</v>
      </c>
      <c r="E381" s="285" t="s">
        <v>841</v>
      </c>
      <c r="F381" s="187">
        <v>0.57499999999999996</v>
      </c>
      <c r="G381" s="31"/>
      <c r="H381" s="185">
        <v>5</v>
      </c>
      <c r="I381" s="286" t="s">
        <v>842</v>
      </c>
      <c r="J381" s="190" t="s">
        <v>52</v>
      </c>
      <c r="K381" s="287">
        <f t="shared" si="60"/>
        <v>133</v>
      </c>
      <c r="L381" s="288">
        <v>665</v>
      </c>
      <c r="M381" s="289"/>
      <c r="N381" s="290">
        <f>M381*L381</f>
        <v>0</v>
      </c>
      <c r="O381" s="32" t="s">
        <v>14</v>
      </c>
      <c r="P381" s="7">
        <f>F381*M381</f>
        <v>0</v>
      </c>
      <c r="Q381" s="7"/>
      <c r="U381" s="8" t="s">
        <v>16</v>
      </c>
    </row>
    <row r="382" spans="1:21" ht="9.9499999999999993" customHeight="1" x14ac:dyDescent="0.2">
      <c r="A382" s="27" t="s">
        <v>9</v>
      </c>
      <c r="B382" s="177" t="s">
        <v>798</v>
      </c>
      <c r="C382" s="77" t="s">
        <v>843</v>
      </c>
      <c r="D382" s="216"/>
      <c r="E382" s="217"/>
      <c r="F382" s="28"/>
      <c r="G382" s="28"/>
      <c r="H382" s="28"/>
      <c r="I382" s="218"/>
      <c r="J382" s="78"/>
      <c r="K382" s="219"/>
      <c r="L382" s="217"/>
      <c r="M382" s="29"/>
      <c r="N382" s="29"/>
      <c r="O382" s="7"/>
      <c r="Q382" s="7"/>
    </row>
    <row r="383" spans="1:21" ht="18" customHeight="1" x14ac:dyDescent="0.2">
      <c r="A383" s="1" t="s">
        <v>9</v>
      </c>
      <c r="B383" s="178" t="s">
        <v>798</v>
      </c>
      <c r="C383" s="79" t="s">
        <v>843</v>
      </c>
      <c r="D383" s="284" t="s">
        <v>844</v>
      </c>
      <c r="E383" s="285" t="s">
        <v>845</v>
      </c>
      <c r="F383" s="187"/>
      <c r="G383" s="31"/>
      <c r="H383" s="185">
        <v>6</v>
      </c>
      <c r="I383" s="286" t="s">
        <v>251</v>
      </c>
      <c r="J383" s="188" t="s">
        <v>211</v>
      </c>
      <c r="K383" s="287">
        <f t="shared" ref="K383:K389" si="61">L383/H383</f>
        <v>88.333333333333329</v>
      </c>
      <c r="L383" s="288">
        <v>530</v>
      </c>
      <c r="M383" s="289"/>
      <c r="N383" s="290">
        <f t="shared" ref="N383:N389" si="62">M383*L383</f>
        <v>0</v>
      </c>
      <c r="O383" s="32"/>
      <c r="Q383" s="7"/>
      <c r="U383" s="8" t="s">
        <v>16</v>
      </c>
    </row>
    <row r="384" spans="1:21" ht="18" customHeight="1" x14ac:dyDescent="0.2">
      <c r="A384" s="1" t="s">
        <v>9</v>
      </c>
      <c r="B384" s="178" t="s">
        <v>798</v>
      </c>
      <c r="C384" s="79" t="s">
        <v>843</v>
      </c>
      <c r="D384" s="284" t="s">
        <v>846</v>
      </c>
      <c r="E384" s="285" t="s">
        <v>847</v>
      </c>
      <c r="F384" s="187">
        <v>2.5499999999999998</v>
      </c>
      <c r="G384" s="31"/>
      <c r="H384" s="185">
        <v>1</v>
      </c>
      <c r="I384" s="286" t="s">
        <v>43</v>
      </c>
      <c r="J384" s="189" t="s">
        <v>848</v>
      </c>
      <c r="K384" s="287">
        <f t="shared" si="61"/>
        <v>335</v>
      </c>
      <c r="L384" s="288">
        <v>335</v>
      </c>
      <c r="M384" s="289"/>
      <c r="N384" s="290">
        <f t="shared" si="62"/>
        <v>0</v>
      </c>
      <c r="O384" s="32" t="s">
        <v>14</v>
      </c>
      <c r="P384" s="7">
        <f>F384*M384</f>
        <v>0</v>
      </c>
      <c r="Q384" s="7"/>
      <c r="S384" s="7" t="s">
        <v>43</v>
      </c>
    </row>
    <row r="385" spans="1:21" ht="18" customHeight="1" x14ac:dyDescent="0.2">
      <c r="A385" s="1" t="s">
        <v>9</v>
      </c>
      <c r="B385" s="178" t="s">
        <v>798</v>
      </c>
      <c r="C385" s="79" t="s">
        <v>843</v>
      </c>
      <c r="D385" s="284" t="s">
        <v>849</v>
      </c>
      <c r="E385" s="285" t="s">
        <v>850</v>
      </c>
      <c r="F385" s="187">
        <f>0.41*12</f>
        <v>4.92</v>
      </c>
      <c r="G385" s="31"/>
      <c r="H385" s="185">
        <v>12</v>
      </c>
      <c r="I385" s="286" t="s">
        <v>47</v>
      </c>
      <c r="J385" s="189" t="s">
        <v>851</v>
      </c>
      <c r="K385" s="287">
        <f t="shared" si="61"/>
        <v>55</v>
      </c>
      <c r="L385" s="288">
        <v>660</v>
      </c>
      <c r="M385" s="289"/>
      <c r="N385" s="290">
        <f t="shared" si="62"/>
        <v>0</v>
      </c>
      <c r="O385" s="32" t="s">
        <v>14</v>
      </c>
      <c r="P385" s="7">
        <f>F385*M385</f>
        <v>0</v>
      </c>
      <c r="Q385" s="7"/>
      <c r="U385" s="8" t="s">
        <v>16</v>
      </c>
    </row>
    <row r="386" spans="1:21" ht="18" customHeight="1" x14ac:dyDescent="0.2">
      <c r="A386" s="1" t="s">
        <v>9</v>
      </c>
      <c r="B386" s="178" t="s">
        <v>798</v>
      </c>
      <c r="C386" s="79" t="s">
        <v>843</v>
      </c>
      <c r="D386" s="284" t="s">
        <v>852</v>
      </c>
      <c r="E386" s="285" t="s">
        <v>853</v>
      </c>
      <c r="F386" s="187">
        <v>2.5499999999999998</v>
      </c>
      <c r="G386" s="31"/>
      <c r="H386" s="185">
        <v>1</v>
      </c>
      <c r="I386" s="286" t="s">
        <v>43</v>
      </c>
      <c r="J386" s="189" t="s">
        <v>848</v>
      </c>
      <c r="K386" s="287">
        <f t="shared" si="61"/>
        <v>280</v>
      </c>
      <c r="L386" s="288">
        <v>280</v>
      </c>
      <c r="M386" s="289"/>
      <c r="N386" s="290">
        <f t="shared" si="62"/>
        <v>0</v>
      </c>
      <c r="O386" s="32" t="s">
        <v>14</v>
      </c>
      <c r="P386" s="7">
        <f>F386*M386</f>
        <v>0</v>
      </c>
      <c r="Q386" s="7"/>
      <c r="S386" s="7" t="s">
        <v>43</v>
      </c>
    </row>
    <row r="387" spans="1:21" ht="18" customHeight="1" x14ac:dyDescent="0.2">
      <c r="A387" s="1" t="s">
        <v>9</v>
      </c>
      <c r="B387" s="178" t="s">
        <v>798</v>
      </c>
      <c r="C387" s="79" t="s">
        <v>843</v>
      </c>
      <c r="D387" s="284" t="s">
        <v>854</v>
      </c>
      <c r="E387" s="285" t="s">
        <v>855</v>
      </c>
      <c r="F387" s="187">
        <f>0.41*12</f>
        <v>4.92</v>
      </c>
      <c r="G387" s="31"/>
      <c r="H387" s="185">
        <v>12</v>
      </c>
      <c r="I387" s="286" t="s">
        <v>47</v>
      </c>
      <c r="J387" s="189" t="s">
        <v>851</v>
      </c>
      <c r="K387" s="287">
        <f t="shared" si="61"/>
        <v>55</v>
      </c>
      <c r="L387" s="288">
        <v>660</v>
      </c>
      <c r="M387" s="289"/>
      <c r="N387" s="290">
        <f t="shared" si="62"/>
        <v>0</v>
      </c>
      <c r="O387" s="32" t="s">
        <v>14</v>
      </c>
      <c r="P387" s="7">
        <f>F387*M387</f>
        <v>0</v>
      </c>
      <c r="Q387" s="7"/>
      <c r="U387" s="8" t="s">
        <v>16</v>
      </c>
    </row>
    <row r="388" spans="1:21" ht="18" customHeight="1" x14ac:dyDescent="0.2">
      <c r="A388" s="1" t="s">
        <v>9</v>
      </c>
      <c r="B388" s="178" t="s">
        <v>798</v>
      </c>
      <c r="C388" s="79" t="s">
        <v>843</v>
      </c>
      <c r="D388" s="284" t="s">
        <v>856</v>
      </c>
      <c r="E388" s="285" t="s">
        <v>857</v>
      </c>
      <c r="F388" s="187">
        <f>0.41*12</f>
        <v>4.92</v>
      </c>
      <c r="G388" s="31"/>
      <c r="H388" s="185">
        <v>12</v>
      </c>
      <c r="I388" s="286" t="s">
        <v>47</v>
      </c>
      <c r="J388" s="189" t="s">
        <v>851</v>
      </c>
      <c r="K388" s="287">
        <f t="shared" si="61"/>
        <v>55</v>
      </c>
      <c r="L388" s="288">
        <v>660</v>
      </c>
      <c r="M388" s="289"/>
      <c r="N388" s="290">
        <f t="shared" si="62"/>
        <v>0</v>
      </c>
      <c r="O388" s="32" t="s">
        <v>14</v>
      </c>
      <c r="P388" s="7">
        <f>F388*M388</f>
        <v>0</v>
      </c>
      <c r="Q388" s="7"/>
      <c r="U388" s="8" t="s">
        <v>16</v>
      </c>
    </row>
    <row r="389" spans="1:21" ht="18" customHeight="1" x14ac:dyDescent="0.2">
      <c r="A389" s="1" t="s">
        <v>9</v>
      </c>
      <c r="B389" s="178" t="s">
        <v>798</v>
      </c>
      <c r="C389" s="79" t="s">
        <v>843</v>
      </c>
      <c r="D389" s="284" t="s">
        <v>858</v>
      </c>
      <c r="E389" s="285" t="s">
        <v>859</v>
      </c>
      <c r="F389" s="187">
        <v>4</v>
      </c>
      <c r="G389" s="31"/>
      <c r="H389" s="185">
        <v>1</v>
      </c>
      <c r="I389" s="286" t="s">
        <v>43</v>
      </c>
      <c r="J389" s="190" t="s">
        <v>860</v>
      </c>
      <c r="K389" s="287">
        <f t="shared" si="61"/>
        <v>685</v>
      </c>
      <c r="L389" s="288">
        <v>685</v>
      </c>
      <c r="M389" s="289"/>
      <c r="N389" s="290">
        <f t="shared" si="62"/>
        <v>0</v>
      </c>
      <c r="O389" s="32" t="s">
        <v>14</v>
      </c>
      <c r="P389" s="7">
        <f>F389*M389</f>
        <v>0</v>
      </c>
      <c r="Q389" s="7"/>
      <c r="S389" s="7" t="s">
        <v>43</v>
      </c>
    </row>
    <row r="390" spans="1:21" ht="9.9499999999999993" customHeight="1" x14ac:dyDescent="0.2">
      <c r="A390" s="27" t="s">
        <v>9</v>
      </c>
      <c r="B390" s="177" t="s">
        <v>798</v>
      </c>
      <c r="C390" s="77" t="s">
        <v>861</v>
      </c>
      <c r="D390" s="216"/>
      <c r="E390" s="217"/>
      <c r="F390" s="28"/>
      <c r="G390" s="28"/>
      <c r="H390" s="28"/>
      <c r="I390" s="218"/>
      <c r="J390" s="78"/>
      <c r="K390" s="219"/>
      <c r="L390" s="217"/>
      <c r="M390" s="29"/>
      <c r="N390" s="29"/>
      <c r="O390" s="7"/>
      <c r="Q390" s="7"/>
    </row>
    <row r="391" spans="1:21" ht="18" customHeight="1" x14ac:dyDescent="0.2">
      <c r="A391" s="1" t="s">
        <v>9</v>
      </c>
      <c r="B391" s="178" t="s">
        <v>798</v>
      </c>
      <c r="C391" s="79" t="s">
        <v>861</v>
      </c>
      <c r="D391" s="284" t="s">
        <v>862</v>
      </c>
      <c r="E391" s="285" t="s">
        <v>863</v>
      </c>
      <c r="F391" s="187">
        <v>1</v>
      </c>
      <c r="G391" s="31"/>
      <c r="H391" s="185">
        <v>1</v>
      </c>
      <c r="I391" s="286" t="s">
        <v>43</v>
      </c>
      <c r="J391" s="188" t="s">
        <v>864</v>
      </c>
      <c r="K391" s="287">
        <f t="shared" ref="K391:K441" si="63">L391/H391</f>
        <v>395</v>
      </c>
      <c r="L391" s="288">
        <v>395</v>
      </c>
      <c r="M391" s="289"/>
      <c r="N391" s="290">
        <f t="shared" ref="N391:N422" si="64">M391*L391</f>
        <v>0</v>
      </c>
      <c r="O391" s="32" t="s">
        <v>14</v>
      </c>
      <c r="P391" s="7">
        <f>F391*M391</f>
        <v>0</v>
      </c>
      <c r="Q391" s="7"/>
      <c r="S391" s="7" t="s">
        <v>43</v>
      </c>
    </row>
    <row r="392" spans="1:21" ht="18" customHeight="1" x14ac:dyDescent="0.2">
      <c r="A392" s="1" t="s">
        <v>9</v>
      </c>
      <c r="B392" s="178" t="s">
        <v>798</v>
      </c>
      <c r="C392" s="79" t="s">
        <v>861</v>
      </c>
      <c r="D392" s="284" t="s">
        <v>865</v>
      </c>
      <c r="E392" s="285" t="s">
        <v>866</v>
      </c>
      <c r="F392" s="187">
        <v>5</v>
      </c>
      <c r="G392" s="31"/>
      <c r="H392" s="185">
        <v>1</v>
      </c>
      <c r="I392" s="286" t="s">
        <v>43</v>
      </c>
      <c r="J392" s="189"/>
      <c r="K392" s="287">
        <f t="shared" si="63"/>
        <v>1410</v>
      </c>
      <c r="L392" s="288">
        <v>1410</v>
      </c>
      <c r="M392" s="289"/>
      <c r="N392" s="290">
        <f t="shared" si="64"/>
        <v>0</v>
      </c>
      <c r="O392" s="32" t="s">
        <v>14</v>
      </c>
      <c r="P392" s="7">
        <f>F392*M392</f>
        <v>0</v>
      </c>
      <c r="Q392" s="7"/>
      <c r="S392" s="7" t="s">
        <v>43</v>
      </c>
    </row>
    <row r="393" spans="1:21" ht="18" customHeight="1" x14ac:dyDescent="0.2">
      <c r="A393" s="1" t="s">
        <v>9</v>
      </c>
      <c r="B393" s="178" t="s">
        <v>798</v>
      </c>
      <c r="C393" s="79" t="s">
        <v>861</v>
      </c>
      <c r="D393" s="284" t="s">
        <v>867</v>
      </c>
      <c r="E393" s="285" t="s">
        <v>868</v>
      </c>
      <c r="F393" s="187">
        <f>0.41*12</f>
        <v>4.92</v>
      </c>
      <c r="G393" s="31"/>
      <c r="H393" s="185">
        <v>12</v>
      </c>
      <c r="I393" s="286" t="s">
        <v>47</v>
      </c>
      <c r="J393" s="189" t="s">
        <v>869</v>
      </c>
      <c r="K393" s="287">
        <f t="shared" si="63"/>
        <v>50.416666666666664</v>
      </c>
      <c r="L393" s="288">
        <v>605</v>
      </c>
      <c r="M393" s="289"/>
      <c r="N393" s="290">
        <f t="shared" si="64"/>
        <v>0</v>
      </c>
      <c r="O393" s="32" t="s">
        <v>14</v>
      </c>
      <c r="P393" s="7">
        <f>F393*M393</f>
        <v>0</v>
      </c>
      <c r="Q393" s="7"/>
      <c r="U393" s="8" t="s">
        <v>16</v>
      </c>
    </row>
    <row r="394" spans="1:21" ht="18" customHeight="1" x14ac:dyDescent="0.2">
      <c r="A394" s="1" t="s">
        <v>9</v>
      </c>
      <c r="B394" s="178" t="s">
        <v>798</v>
      </c>
      <c r="C394" s="79" t="s">
        <v>861</v>
      </c>
      <c r="D394" s="284" t="s">
        <v>870</v>
      </c>
      <c r="E394" s="285" t="s">
        <v>871</v>
      </c>
      <c r="F394" s="187">
        <v>3</v>
      </c>
      <c r="G394" s="31"/>
      <c r="H394" s="185">
        <v>1</v>
      </c>
      <c r="I394" s="286" t="s">
        <v>43</v>
      </c>
      <c r="J394" s="189" t="s">
        <v>388</v>
      </c>
      <c r="K394" s="287">
        <f t="shared" si="63"/>
        <v>440</v>
      </c>
      <c r="L394" s="288">
        <v>440</v>
      </c>
      <c r="M394" s="289"/>
      <c r="N394" s="290">
        <f t="shared" si="64"/>
        <v>0</v>
      </c>
      <c r="O394" s="32" t="s">
        <v>14</v>
      </c>
      <c r="P394" s="7">
        <f>F394*M394</f>
        <v>0</v>
      </c>
      <c r="Q394" s="7"/>
      <c r="S394" s="7" t="s">
        <v>43</v>
      </c>
    </row>
    <row r="395" spans="1:21" ht="18" customHeight="1" x14ac:dyDescent="0.2">
      <c r="A395" s="1" t="s">
        <v>9</v>
      </c>
      <c r="B395" s="178" t="s">
        <v>798</v>
      </c>
      <c r="C395" s="79" t="s">
        <v>861</v>
      </c>
      <c r="D395" s="284" t="s">
        <v>872</v>
      </c>
      <c r="E395" s="285" t="s">
        <v>873</v>
      </c>
      <c r="F395" s="187">
        <f>0.425*12</f>
        <v>5.0999999999999996</v>
      </c>
      <c r="G395" s="31"/>
      <c r="H395" s="185">
        <v>12</v>
      </c>
      <c r="I395" s="286" t="s">
        <v>47</v>
      </c>
      <c r="J395" s="189" t="s">
        <v>350</v>
      </c>
      <c r="K395" s="287">
        <f t="shared" si="63"/>
        <v>30</v>
      </c>
      <c r="L395" s="288">
        <v>360</v>
      </c>
      <c r="M395" s="289"/>
      <c r="N395" s="290">
        <f t="shared" si="64"/>
        <v>0</v>
      </c>
      <c r="O395" s="32" t="s">
        <v>14</v>
      </c>
      <c r="P395" s="7">
        <f>F395*M395</f>
        <v>0</v>
      </c>
      <c r="Q395" s="7"/>
      <c r="U395" s="8" t="s">
        <v>16</v>
      </c>
    </row>
    <row r="396" spans="1:21" ht="18" customHeight="1" x14ac:dyDescent="0.2">
      <c r="A396" s="1" t="s">
        <v>9</v>
      </c>
      <c r="B396" s="178" t="s">
        <v>798</v>
      </c>
      <c r="C396" s="79" t="s">
        <v>861</v>
      </c>
      <c r="D396" s="284" t="s">
        <v>874</v>
      </c>
      <c r="E396" s="285" t="s">
        <v>875</v>
      </c>
      <c r="F396" s="187">
        <f>0.85*12</f>
        <v>10.199999999999999</v>
      </c>
      <c r="G396" s="31"/>
      <c r="H396" s="185">
        <v>12</v>
      </c>
      <c r="I396" s="286" t="s">
        <v>47</v>
      </c>
      <c r="J396" s="189" t="s">
        <v>350</v>
      </c>
      <c r="K396" s="287">
        <f t="shared" si="63"/>
        <v>34.583333333333336</v>
      </c>
      <c r="L396" s="288">
        <v>415</v>
      </c>
      <c r="M396" s="289"/>
      <c r="N396" s="290">
        <f t="shared" si="64"/>
        <v>0</v>
      </c>
      <c r="O396" s="32" t="s">
        <v>14</v>
      </c>
      <c r="P396" s="7">
        <f>F396*M396</f>
        <v>0</v>
      </c>
      <c r="Q396" s="7"/>
      <c r="U396" s="8" t="s">
        <v>16</v>
      </c>
    </row>
    <row r="397" spans="1:21" ht="18" customHeight="1" x14ac:dyDescent="0.2">
      <c r="A397" s="1" t="s">
        <v>9</v>
      </c>
      <c r="B397" s="178" t="s">
        <v>798</v>
      </c>
      <c r="C397" s="79" t="s">
        <v>861</v>
      </c>
      <c r="D397" s="284" t="s">
        <v>876</v>
      </c>
      <c r="E397" s="285" t="s">
        <v>877</v>
      </c>
      <c r="F397" s="187">
        <f>0.425*12</f>
        <v>5.0999999999999996</v>
      </c>
      <c r="G397" s="31"/>
      <c r="H397" s="185">
        <v>12</v>
      </c>
      <c r="I397" s="286" t="s">
        <v>47</v>
      </c>
      <c r="J397" s="189" t="s">
        <v>350</v>
      </c>
      <c r="K397" s="287">
        <f t="shared" si="63"/>
        <v>30</v>
      </c>
      <c r="L397" s="288">
        <v>360</v>
      </c>
      <c r="M397" s="289"/>
      <c r="N397" s="290">
        <f t="shared" si="64"/>
        <v>0</v>
      </c>
      <c r="O397" s="32" t="s">
        <v>14</v>
      </c>
      <c r="P397" s="7">
        <f>F397*M397</f>
        <v>0</v>
      </c>
      <c r="Q397" s="7"/>
      <c r="U397" s="8" t="s">
        <v>16</v>
      </c>
    </row>
    <row r="398" spans="1:21" ht="18" customHeight="1" x14ac:dyDescent="0.2">
      <c r="A398" s="1" t="s">
        <v>9</v>
      </c>
      <c r="B398" s="178" t="s">
        <v>798</v>
      </c>
      <c r="C398" s="79" t="s">
        <v>861</v>
      </c>
      <c r="D398" s="284" t="s">
        <v>878</v>
      </c>
      <c r="E398" s="285" t="s">
        <v>879</v>
      </c>
      <c r="F398" s="187">
        <v>3</v>
      </c>
      <c r="G398" s="31"/>
      <c r="H398" s="185">
        <v>1</v>
      </c>
      <c r="I398" s="286" t="s">
        <v>43</v>
      </c>
      <c r="J398" s="189" t="s">
        <v>388</v>
      </c>
      <c r="K398" s="287">
        <f t="shared" si="63"/>
        <v>370</v>
      </c>
      <c r="L398" s="288">
        <v>370</v>
      </c>
      <c r="M398" s="289"/>
      <c r="N398" s="290">
        <f t="shared" si="64"/>
        <v>0</v>
      </c>
      <c r="O398" s="32" t="s">
        <v>14</v>
      </c>
      <c r="P398" s="7">
        <f>F398*M398</f>
        <v>0</v>
      </c>
      <c r="Q398" s="7"/>
      <c r="S398" s="7" t="s">
        <v>43</v>
      </c>
    </row>
    <row r="399" spans="1:21" ht="18" customHeight="1" x14ac:dyDescent="0.2">
      <c r="A399" s="1" t="s">
        <v>9</v>
      </c>
      <c r="B399" s="178" t="s">
        <v>798</v>
      </c>
      <c r="C399" s="79" t="s">
        <v>861</v>
      </c>
      <c r="D399" s="284" t="s">
        <v>880</v>
      </c>
      <c r="E399" s="285" t="s">
        <v>881</v>
      </c>
      <c r="F399" s="187">
        <v>2.5499999999999998</v>
      </c>
      <c r="G399" s="31"/>
      <c r="H399" s="185">
        <v>1</v>
      </c>
      <c r="I399" s="286" t="s">
        <v>43</v>
      </c>
      <c r="J399" s="189" t="s">
        <v>302</v>
      </c>
      <c r="K399" s="287">
        <f t="shared" si="63"/>
        <v>185</v>
      </c>
      <c r="L399" s="288">
        <v>185</v>
      </c>
      <c r="M399" s="289"/>
      <c r="N399" s="290">
        <f t="shared" si="64"/>
        <v>0</v>
      </c>
      <c r="O399" s="32" t="s">
        <v>14</v>
      </c>
      <c r="P399" s="7">
        <f>F399*M399</f>
        <v>0</v>
      </c>
      <c r="Q399" s="7"/>
      <c r="S399" s="7" t="s">
        <v>43</v>
      </c>
    </row>
    <row r="400" spans="1:21" ht="18" customHeight="1" x14ac:dyDescent="0.2">
      <c r="A400" s="1" t="s">
        <v>9</v>
      </c>
      <c r="B400" s="178" t="s">
        <v>798</v>
      </c>
      <c r="C400" s="79" t="s">
        <v>861</v>
      </c>
      <c r="D400" s="284" t="s">
        <v>882</v>
      </c>
      <c r="E400" s="285" t="s">
        <v>883</v>
      </c>
      <c r="F400" s="187">
        <v>2.5499999999999998</v>
      </c>
      <c r="G400" s="31"/>
      <c r="H400" s="185">
        <v>1</v>
      </c>
      <c r="I400" s="286" t="s">
        <v>43</v>
      </c>
      <c r="J400" s="189" t="s">
        <v>302</v>
      </c>
      <c r="K400" s="287">
        <f t="shared" si="63"/>
        <v>365</v>
      </c>
      <c r="L400" s="288">
        <v>365</v>
      </c>
      <c r="M400" s="289"/>
      <c r="N400" s="290">
        <f t="shared" si="64"/>
        <v>0</v>
      </c>
      <c r="O400" s="32" t="s">
        <v>14</v>
      </c>
      <c r="P400" s="7">
        <f>F400*M400</f>
        <v>0</v>
      </c>
      <c r="Q400" s="7"/>
      <c r="S400" s="7" t="s">
        <v>43</v>
      </c>
    </row>
    <row r="401" spans="1:21" ht="18" customHeight="1" x14ac:dyDescent="0.2">
      <c r="A401" s="1" t="s">
        <v>9</v>
      </c>
      <c r="B401" s="178" t="s">
        <v>798</v>
      </c>
      <c r="C401" s="79" t="s">
        <v>861</v>
      </c>
      <c r="D401" s="284" t="s">
        <v>884</v>
      </c>
      <c r="E401" s="285" t="s">
        <v>885</v>
      </c>
      <c r="F401" s="187">
        <v>3</v>
      </c>
      <c r="G401" s="31"/>
      <c r="H401" s="185">
        <v>1</v>
      </c>
      <c r="I401" s="286" t="s">
        <v>43</v>
      </c>
      <c r="J401" s="189" t="s">
        <v>52</v>
      </c>
      <c r="K401" s="287">
        <f t="shared" si="63"/>
        <v>565</v>
      </c>
      <c r="L401" s="288">
        <v>565</v>
      </c>
      <c r="M401" s="289"/>
      <c r="N401" s="290">
        <f t="shared" si="64"/>
        <v>0</v>
      </c>
      <c r="O401" s="32" t="s">
        <v>14</v>
      </c>
      <c r="P401" s="7">
        <f>F401*M401</f>
        <v>0</v>
      </c>
      <c r="Q401" s="7"/>
      <c r="S401" s="7" t="s">
        <v>43</v>
      </c>
    </row>
    <row r="402" spans="1:21" ht="18" customHeight="1" x14ac:dyDescent="0.2">
      <c r="A402" s="1" t="s">
        <v>9</v>
      </c>
      <c r="B402" s="178" t="s">
        <v>798</v>
      </c>
      <c r="C402" s="79" t="s">
        <v>861</v>
      </c>
      <c r="D402" s="284" t="s">
        <v>886</v>
      </c>
      <c r="E402" s="285" t="s">
        <v>887</v>
      </c>
      <c r="F402" s="187">
        <v>2.7</v>
      </c>
      <c r="G402" s="31"/>
      <c r="H402" s="185">
        <v>1</v>
      </c>
      <c r="I402" s="286" t="s">
        <v>43</v>
      </c>
      <c r="J402" s="189" t="s">
        <v>52</v>
      </c>
      <c r="K402" s="287">
        <f t="shared" si="63"/>
        <v>265</v>
      </c>
      <c r="L402" s="288">
        <v>265</v>
      </c>
      <c r="M402" s="289"/>
      <c r="N402" s="290">
        <f t="shared" si="64"/>
        <v>0</v>
      </c>
      <c r="O402" s="32" t="s">
        <v>14</v>
      </c>
      <c r="P402" s="7">
        <f>F402*M402</f>
        <v>0</v>
      </c>
      <c r="Q402" s="7"/>
      <c r="S402" s="7" t="s">
        <v>43</v>
      </c>
    </row>
    <row r="403" spans="1:21" ht="18" customHeight="1" x14ac:dyDescent="0.2">
      <c r="A403" s="1" t="s">
        <v>9</v>
      </c>
      <c r="B403" s="178" t="s">
        <v>798</v>
      </c>
      <c r="C403" s="79" t="s">
        <v>861</v>
      </c>
      <c r="D403" s="284" t="s">
        <v>888</v>
      </c>
      <c r="E403" s="285" t="s">
        <v>889</v>
      </c>
      <c r="F403" s="187">
        <v>0.81</v>
      </c>
      <c r="G403" s="31"/>
      <c r="H403" s="185">
        <v>1</v>
      </c>
      <c r="I403" s="286" t="s">
        <v>43</v>
      </c>
      <c r="J403" s="189" t="s">
        <v>52</v>
      </c>
      <c r="K403" s="287">
        <f t="shared" si="63"/>
        <v>420</v>
      </c>
      <c r="L403" s="288">
        <v>420</v>
      </c>
      <c r="M403" s="289"/>
      <c r="N403" s="290">
        <f t="shared" si="64"/>
        <v>0</v>
      </c>
      <c r="O403" s="32" t="s">
        <v>14</v>
      </c>
      <c r="P403" s="7">
        <f>F403*M403</f>
        <v>0</v>
      </c>
      <c r="Q403" s="7"/>
      <c r="S403" s="7" t="s">
        <v>43</v>
      </c>
    </row>
    <row r="404" spans="1:21" ht="18" customHeight="1" x14ac:dyDescent="0.2">
      <c r="A404" s="1" t="s">
        <v>9</v>
      </c>
      <c r="B404" s="178" t="s">
        <v>798</v>
      </c>
      <c r="C404" s="79" t="s">
        <v>861</v>
      </c>
      <c r="D404" s="284" t="s">
        <v>890</v>
      </c>
      <c r="E404" s="285" t="s">
        <v>891</v>
      </c>
      <c r="F404" s="187">
        <v>3.0350000000000001</v>
      </c>
      <c r="G404" s="31"/>
      <c r="H404" s="185">
        <v>1</v>
      </c>
      <c r="I404" s="286" t="s">
        <v>43</v>
      </c>
      <c r="J404" s="189" t="s">
        <v>52</v>
      </c>
      <c r="K404" s="287">
        <f t="shared" si="63"/>
        <v>395</v>
      </c>
      <c r="L404" s="288">
        <v>395</v>
      </c>
      <c r="M404" s="289"/>
      <c r="N404" s="290">
        <f t="shared" si="64"/>
        <v>0</v>
      </c>
      <c r="O404" s="32" t="s">
        <v>14</v>
      </c>
      <c r="P404" s="7">
        <f>F404*M404</f>
        <v>0</v>
      </c>
      <c r="Q404" s="7"/>
      <c r="S404" s="7" t="s">
        <v>43</v>
      </c>
    </row>
    <row r="405" spans="1:21" ht="18" customHeight="1" x14ac:dyDescent="0.2">
      <c r="A405" s="1" t="s">
        <v>9</v>
      </c>
      <c r="B405" s="178" t="s">
        <v>798</v>
      </c>
      <c r="C405" s="79" t="s">
        <v>861</v>
      </c>
      <c r="D405" s="284" t="s">
        <v>892</v>
      </c>
      <c r="E405" s="285" t="s">
        <v>893</v>
      </c>
      <c r="F405" s="187">
        <v>2.5</v>
      </c>
      <c r="G405" s="31"/>
      <c r="H405" s="185">
        <v>1</v>
      </c>
      <c r="I405" s="286" t="s">
        <v>43</v>
      </c>
      <c r="J405" s="189" t="s">
        <v>52</v>
      </c>
      <c r="K405" s="287">
        <f t="shared" si="63"/>
        <v>330</v>
      </c>
      <c r="L405" s="288">
        <v>330</v>
      </c>
      <c r="M405" s="289"/>
      <c r="N405" s="290">
        <f t="shared" si="64"/>
        <v>0</v>
      </c>
      <c r="O405" s="32" t="s">
        <v>14</v>
      </c>
      <c r="P405" s="7">
        <f>F405*M405</f>
        <v>0</v>
      </c>
      <c r="Q405" s="7"/>
      <c r="S405" s="7" t="s">
        <v>43</v>
      </c>
    </row>
    <row r="406" spans="1:21" ht="18" customHeight="1" x14ac:dyDescent="0.2">
      <c r="A406" s="1" t="s">
        <v>9</v>
      </c>
      <c r="B406" s="178" t="s">
        <v>798</v>
      </c>
      <c r="C406" s="79" t="s">
        <v>861</v>
      </c>
      <c r="D406" s="284" t="s">
        <v>894</v>
      </c>
      <c r="E406" s="285" t="s">
        <v>895</v>
      </c>
      <c r="F406" s="187">
        <v>2.5</v>
      </c>
      <c r="G406" s="31"/>
      <c r="H406" s="185">
        <v>1</v>
      </c>
      <c r="I406" s="286" t="s">
        <v>43</v>
      </c>
      <c r="J406" s="189" t="s">
        <v>52</v>
      </c>
      <c r="K406" s="287">
        <f t="shared" si="63"/>
        <v>400</v>
      </c>
      <c r="L406" s="288">
        <v>400</v>
      </c>
      <c r="M406" s="289"/>
      <c r="N406" s="290">
        <f t="shared" si="64"/>
        <v>0</v>
      </c>
      <c r="O406" s="32" t="s">
        <v>14</v>
      </c>
      <c r="P406" s="7">
        <f>F406*M406</f>
        <v>0</v>
      </c>
      <c r="Q406" s="7"/>
      <c r="S406" s="7" t="s">
        <v>43</v>
      </c>
    </row>
    <row r="407" spans="1:21" ht="18" customHeight="1" x14ac:dyDescent="0.2">
      <c r="A407" s="1" t="s">
        <v>9</v>
      </c>
      <c r="B407" s="178" t="s">
        <v>798</v>
      </c>
      <c r="C407" s="79" t="s">
        <v>861</v>
      </c>
      <c r="D407" s="284" t="s">
        <v>896</v>
      </c>
      <c r="E407" s="285" t="s">
        <v>897</v>
      </c>
      <c r="F407" s="187">
        <v>2.65</v>
      </c>
      <c r="G407" s="31"/>
      <c r="H407" s="185">
        <v>1</v>
      </c>
      <c r="I407" s="286" t="s">
        <v>43</v>
      </c>
      <c r="J407" s="189" t="s">
        <v>52</v>
      </c>
      <c r="K407" s="287">
        <f t="shared" si="63"/>
        <v>240</v>
      </c>
      <c r="L407" s="288">
        <v>240</v>
      </c>
      <c r="M407" s="289"/>
      <c r="N407" s="290">
        <f t="shared" si="64"/>
        <v>0</v>
      </c>
      <c r="O407" s="32" t="s">
        <v>14</v>
      </c>
      <c r="P407" s="7">
        <f>F407*M407</f>
        <v>0</v>
      </c>
      <c r="Q407" s="7"/>
      <c r="S407" s="7" t="s">
        <v>43</v>
      </c>
    </row>
    <row r="408" spans="1:21" ht="18" customHeight="1" x14ac:dyDescent="0.2">
      <c r="A408" s="1" t="s">
        <v>9</v>
      </c>
      <c r="B408" s="178" t="s">
        <v>798</v>
      </c>
      <c r="C408" s="79" t="s">
        <v>861</v>
      </c>
      <c r="D408" s="284" t="s">
        <v>898</v>
      </c>
      <c r="E408" s="285" t="s">
        <v>899</v>
      </c>
      <c r="F408" s="187">
        <f>0.3*12</f>
        <v>3.5999999999999996</v>
      </c>
      <c r="G408" s="31"/>
      <c r="H408" s="185">
        <v>12</v>
      </c>
      <c r="I408" s="286" t="s">
        <v>47</v>
      </c>
      <c r="J408" s="189" t="s">
        <v>52</v>
      </c>
      <c r="K408" s="287">
        <f t="shared" si="63"/>
        <v>85.416666666666671</v>
      </c>
      <c r="L408" s="288">
        <v>1025</v>
      </c>
      <c r="M408" s="289"/>
      <c r="N408" s="290">
        <f t="shared" si="64"/>
        <v>0</v>
      </c>
      <c r="O408" s="32" t="s">
        <v>14</v>
      </c>
      <c r="P408" s="7">
        <f>F408*M408</f>
        <v>0</v>
      </c>
      <c r="Q408" s="7"/>
      <c r="U408" s="8" t="s">
        <v>16</v>
      </c>
    </row>
    <row r="409" spans="1:21" ht="18" customHeight="1" x14ac:dyDescent="0.2">
      <c r="A409" s="1" t="s">
        <v>9</v>
      </c>
      <c r="B409" s="178" t="s">
        <v>798</v>
      </c>
      <c r="C409" s="79" t="s">
        <v>861</v>
      </c>
      <c r="D409" s="284" t="s">
        <v>900</v>
      </c>
      <c r="E409" s="285" t="s">
        <v>901</v>
      </c>
      <c r="F409" s="187">
        <v>2.5</v>
      </c>
      <c r="G409" s="31"/>
      <c r="H409" s="185">
        <v>1</v>
      </c>
      <c r="I409" s="286" t="s">
        <v>43</v>
      </c>
      <c r="J409" s="189" t="s">
        <v>52</v>
      </c>
      <c r="K409" s="287">
        <f t="shared" si="63"/>
        <v>185</v>
      </c>
      <c r="L409" s="288">
        <v>185</v>
      </c>
      <c r="M409" s="289"/>
      <c r="N409" s="290">
        <f t="shared" si="64"/>
        <v>0</v>
      </c>
      <c r="O409" s="32" t="s">
        <v>14</v>
      </c>
      <c r="P409" s="7">
        <f>F409*M409</f>
        <v>0</v>
      </c>
      <c r="Q409" s="7"/>
      <c r="S409" s="7" t="s">
        <v>43</v>
      </c>
    </row>
    <row r="410" spans="1:21" ht="18" customHeight="1" x14ac:dyDescent="0.2">
      <c r="A410" s="1" t="s">
        <v>9</v>
      </c>
      <c r="B410" s="178" t="s">
        <v>798</v>
      </c>
      <c r="C410" s="79" t="s">
        <v>861</v>
      </c>
      <c r="D410" s="284" t="s">
        <v>902</v>
      </c>
      <c r="E410" s="285" t="s">
        <v>903</v>
      </c>
      <c r="F410" s="187">
        <f>0.36*12</f>
        <v>4.32</v>
      </c>
      <c r="G410" s="31"/>
      <c r="H410" s="185">
        <v>12</v>
      </c>
      <c r="I410" s="286" t="s">
        <v>47</v>
      </c>
      <c r="J410" s="189" t="s">
        <v>52</v>
      </c>
      <c r="K410" s="287">
        <f t="shared" si="63"/>
        <v>112.5</v>
      </c>
      <c r="L410" s="288">
        <v>1350</v>
      </c>
      <c r="M410" s="289"/>
      <c r="N410" s="290">
        <f t="shared" si="64"/>
        <v>0</v>
      </c>
      <c r="O410" s="32" t="s">
        <v>14</v>
      </c>
      <c r="P410" s="7">
        <f>F410*M410</f>
        <v>0</v>
      </c>
      <c r="Q410" s="7"/>
      <c r="U410" s="8" t="s">
        <v>16</v>
      </c>
    </row>
    <row r="411" spans="1:21" ht="18" customHeight="1" x14ac:dyDescent="0.2">
      <c r="A411" s="1" t="s">
        <v>9</v>
      </c>
      <c r="B411" s="178" t="s">
        <v>798</v>
      </c>
      <c r="C411" s="79" t="s">
        <v>861</v>
      </c>
      <c r="D411" s="284" t="s">
        <v>904</v>
      </c>
      <c r="E411" s="285" t="s">
        <v>905</v>
      </c>
      <c r="F411" s="187">
        <f>0.36*12</f>
        <v>4.32</v>
      </c>
      <c r="G411" s="31"/>
      <c r="H411" s="185">
        <v>12</v>
      </c>
      <c r="I411" s="286" t="s">
        <v>47</v>
      </c>
      <c r="J411" s="189" t="s">
        <v>52</v>
      </c>
      <c r="K411" s="287">
        <f t="shared" si="63"/>
        <v>83.75</v>
      </c>
      <c r="L411" s="288">
        <v>1005</v>
      </c>
      <c r="M411" s="289"/>
      <c r="N411" s="290">
        <f t="shared" si="64"/>
        <v>0</v>
      </c>
      <c r="O411" s="32" t="s">
        <v>14</v>
      </c>
      <c r="P411" s="7">
        <f>F411*M411</f>
        <v>0</v>
      </c>
      <c r="Q411" s="7"/>
      <c r="U411" s="8" t="s">
        <v>16</v>
      </c>
    </row>
    <row r="412" spans="1:21" ht="18" customHeight="1" x14ac:dyDescent="0.2">
      <c r="A412" s="1" t="s">
        <v>9</v>
      </c>
      <c r="B412" s="178" t="s">
        <v>798</v>
      </c>
      <c r="C412" s="79" t="s">
        <v>861</v>
      </c>
      <c r="D412" s="284" t="s">
        <v>906</v>
      </c>
      <c r="E412" s="285" t="s">
        <v>907</v>
      </c>
      <c r="F412" s="187">
        <v>2.5</v>
      </c>
      <c r="G412" s="31"/>
      <c r="H412" s="185">
        <v>1</v>
      </c>
      <c r="I412" s="286" t="s">
        <v>43</v>
      </c>
      <c r="J412" s="189" t="s">
        <v>52</v>
      </c>
      <c r="K412" s="287">
        <f t="shared" si="63"/>
        <v>395</v>
      </c>
      <c r="L412" s="288">
        <v>395</v>
      </c>
      <c r="M412" s="289"/>
      <c r="N412" s="290">
        <f t="shared" si="64"/>
        <v>0</v>
      </c>
      <c r="O412" s="32" t="s">
        <v>14</v>
      </c>
      <c r="P412" s="7">
        <f>F412*M412</f>
        <v>0</v>
      </c>
      <c r="Q412" s="7"/>
      <c r="S412" s="7" t="s">
        <v>43</v>
      </c>
    </row>
    <row r="413" spans="1:21" ht="18" customHeight="1" x14ac:dyDescent="0.2">
      <c r="A413" s="1" t="s">
        <v>9</v>
      </c>
      <c r="B413" s="178" t="s">
        <v>798</v>
      </c>
      <c r="C413" s="79" t="s">
        <v>861</v>
      </c>
      <c r="D413" s="284" t="s">
        <v>908</v>
      </c>
      <c r="E413" s="285" t="s">
        <v>909</v>
      </c>
      <c r="F413" s="187">
        <f>0.54*12</f>
        <v>6.48</v>
      </c>
      <c r="G413" s="31"/>
      <c r="H413" s="185">
        <v>12</v>
      </c>
      <c r="I413" s="286" t="s">
        <v>47</v>
      </c>
      <c r="J413" s="189" t="s">
        <v>52</v>
      </c>
      <c r="K413" s="287">
        <f t="shared" si="63"/>
        <v>90.416666666666671</v>
      </c>
      <c r="L413" s="288">
        <v>1085</v>
      </c>
      <c r="M413" s="289"/>
      <c r="N413" s="290">
        <f t="shared" si="64"/>
        <v>0</v>
      </c>
      <c r="O413" s="32" t="s">
        <v>14</v>
      </c>
      <c r="P413" s="7">
        <f>F413*M413</f>
        <v>0</v>
      </c>
      <c r="Q413" s="7"/>
      <c r="U413" s="8" t="s">
        <v>16</v>
      </c>
    </row>
    <row r="414" spans="1:21" ht="18" customHeight="1" x14ac:dyDescent="0.2">
      <c r="A414" s="1" t="s">
        <v>9</v>
      </c>
      <c r="B414" s="178" t="s">
        <v>798</v>
      </c>
      <c r="C414" s="79" t="s">
        <v>861</v>
      </c>
      <c r="D414" s="284" t="s">
        <v>910</v>
      </c>
      <c r="E414" s="285" t="s">
        <v>911</v>
      </c>
      <c r="F414" s="187">
        <v>1</v>
      </c>
      <c r="G414" s="31"/>
      <c r="H414" s="185">
        <v>1</v>
      </c>
      <c r="I414" s="286" t="s">
        <v>43</v>
      </c>
      <c r="J414" s="189" t="s">
        <v>52</v>
      </c>
      <c r="K414" s="287">
        <f t="shared" si="63"/>
        <v>360</v>
      </c>
      <c r="L414" s="288">
        <v>360</v>
      </c>
      <c r="M414" s="289"/>
      <c r="N414" s="290">
        <f t="shared" si="64"/>
        <v>0</v>
      </c>
      <c r="O414" s="32" t="s">
        <v>14</v>
      </c>
      <c r="P414" s="7">
        <f>F414*M414</f>
        <v>0</v>
      </c>
      <c r="Q414" s="7"/>
      <c r="S414" s="7" t="s">
        <v>43</v>
      </c>
    </row>
    <row r="415" spans="1:21" ht="18" customHeight="1" x14ac:dyDescent="0.2">
      <c r="A415" s="1" t="s">
        <v>9</v>
      </c>
      <c r="B415" s="178" t="s">
        <v>798</v>
      </c>
      <c r="C415" s="79" t="s">
        <v>861</v>
      </c>
      <c r="D415" s="284" t="s">
        <v>912</v>
      </c>
      <c r="E415" s="285" t="s">
        <v>913</v>
      </c>
      <c r="F415" s="187">
        <f>0.54*12</f>
        <v>6.48</v>
      </c>
      <c r="G415" s="31"/>
      <c r="H415" s="185">
        <v>12</v>
      </c>
      <c r="I415" s="286" t="s">
        <v>47</v>
      </c>
      <c r="J415" s="189" t="s">
        <v>52</v>
      </c>
      <c r="K415" s="287">
        <f t="shared" si="63"/>
        <v>118.33333333333333</v>
      </c>
      <c r="L415" s="288">
        <v>1420</v>
      </c>
      <c r="M415" s="289"/>
      <c r="N415" s="290">
        <f t="shared" si="64"/>
        <v>0</v>
      </c>
      <c r="O415" s="32" t="s">
        <v>14</v>
      </c>
      <c r="P415" s="7">
        <f>F415*M415</f>
        <v>0</v>
      </c>
      <c r="Q415" s="7"/>
      <c r="U415" s="8" t="s">
        <v>16</v>
      </c>
    </row>
    <row r="416" spans="1:21" ht="18" customHeight="1" x14ac:dyDescent="0.2">
      <c r="A416" s="1" t="s">
        <v>9</v>
      </c>
      <c r="B416" s="178" t="s">
        <v>798</v>
      </c>
      <c r="C416" s="79" t="s">
        <v>861</v>
      </c>
      <c r="D416" s="284" t="s">
        <v>914</v>
      </c>
      <c r="E416" s="285" t="s">
        <v>915</v>
      </c>
      <c r="F416" s="187">
        <v>1</v>
      </c>
      <c r="G416" s="31"/>
      <c r="H416" s="185">
        <v>1</v>
      </c>
      <c r="I416" s="286" t="s">
        <v>43</v>
      </c>
      <c r="J416" s="189" t="s">
        <v>52</v>
      </c>
      <c r="K416" s="287">
        <f t="shared" si="63"/>
        <v>645</v>
      </c>
      <c r="L416" s="288">
        <v>645</v>
      </c>
      <c r="M416" s="289"/>
      <c r="N416" s="290">
        <f t="shared" si="64"/>
        <v>0</v>
      </c>
      <c r="O416" s="32" t="s">
        <v>14</v>
      </c>
      <c r="P416" s="7">
        <f>F416*M416</f>
        <v>0</v>
      </c>
      <c r="Q416" s="7"/>
      <c r="S416" s="7" t="s">
        <v>43</v>
      </c>
    </row>
    <row r="417" spans="1:21" ht="18" customHeight="1" x14ac:dyDescent="0.2">
      <c r="A417" s="1" t="s">
        <v>9</v>
      </c>
      <c r="B417" s="178" t="s">
        <v>798</v>
      </c>
      <c r="C417" s="79" t="s">
        <v>861</v>
      </c>
      <c r="D417" s="284" t="s">
        <v>916</v>
      </c>
      <c r="E417" s="285" t="s">
        <v>917</v>
      </c>
      <c r="F417" s="187">
        <v>0.4</v>
      </c>
      <c r="G417" s="31"/>
      <c r="H417" s="185">
        <v>12</v>
      </c>
      <c r="I417" s="286" t="s">
        <v>47</v>
      </c>
      <c r="J417" s="189" t="s">
        <v>52</v>
      </c>
      <c r="K417" s="287">
        <f t="shared" si="63"/>
        <v>72.083333333333329</v>
      </c>
      <c r="L417" s="288">
        <v>865</v>
      </c>
      <c r="M417" s="289"/>
      <c r="N417" s="290">
        <f t="shared" si="64"/>
        <v>0</v>
      </c>
      <c r="O417" s="32" t="s">
        <v>14</v>
      </c>
      <c r="P417" s="7">
        <f>F417*M417</f>
        <v>0</v>
      </c>
      <c r="Q417" s="7"/>
      <c r="U417" s="8" t="s">
        <v>16</v>
      </c>
    </row>
    <row r="418" spans="1:21" ht="18" customHeight="1" x14ac:dyDescent="0.2">
      <c r="A418" s="1" t="s">
        <v>9</v>
      </c>
      <c r="B418" s="178" t="s">
        <v>798</v>
      </c>
      <c r="C418" s="79" t="s">
        <v>861</v>
      </c>
      <c r="D418" s="284" t="s">
        <v>918</v>
      </c>
      <c r="E418" s="285" t="s">
        <v>919</v>
      </c>
      <c r="F418" s="187">
        <v>2.65</v>
      </c>
      <c r="G418" s="31"/>
      <c r="H418" s="185">
        <v>1</v>
      </c>
      <c r="I418" s="286" t="s">
        <v>43</v>
      </c>
      <c r="J418" s="189" t="s">
        <v>52</v>
      </c>
      <c r="K418" s="287">
        <f t="shared" si="63"/>
        <v>175</v>
      </c>
      <c r="L418" s="288">
        <v>175</v>
      </c>
      <c r="M418" s="289"/>
      <c r="N418" s="290">
        <f t="shared" si="64"/>
        <v>0</v>
      </c>
      <c r="O418" s="32" t="s">
        <v>14</v>
      </c>
      <c r="P418" s="7">
        <f>F418*M418</f>
        <v>0</v>
      </c>
      <c r="Q418" s="7"/>
      <c r="S418" s="7" t="s">
        <v>43</v>
      </c>
    </row>
    <row r="419" spans="1:21" ht="18" customHeight="1" x14ac:dyDescent="0.2">
      <c r="A419" s="1" t="s">
        <v>9</v>
      </c>
      <c r="B419" s="178" t="s">
        <v>798</v>
      </c>
      <c r="C419" s="79" t="s">
        <v>861</v>
      </c>
      <c r="D419" s="284" t="s">
        <v>920</v>
      </c>
      <c r="E419" s="285" t="s">
        <v>921</v>
      </c>
      <c r="F419" s="187">
        <v>2.5</v>
      </c>
      <c r="G419" s="31"/>
      <c r="H419" s="185">
        <v>1</v>
      </c>
      <c r="I419" s="286" t="s">
        <v>43</v>
      </c>
      <c r="J419" s="189" t="s">
        <v>52</v>
      </c>
      <c r="K419" s="287">
        <f t="shared" si="63"/>
        <v>220</v>
      </c>
      <c r="L419" s="288">
        <v>220</v>
      </c>
      <c r="M419" s="289"/>
      <c r="N419" s="290">
        <f t="shared" si="64"/>
        <v>0</v>
      </c>
      <c r="O419" s="32" t="s">
        <v>14</v>
      </c>
      <c r="P419" s="7">
        <f>F419*M419</f>
        <v>0</v>
      </c>
      <c r="Q419" s="7"/>
      <c r="S419" s="7" t="s">
        <v>43</v>
      </c>
    </row>
    <row r="420" spans="1:21" ht="18" customHeight="1" x14ac:dyDescent="0.2">
      <c r="A420" s="1" t="s">
        <v>9</v>
      </c>
      <c r="B420" s="178" t="s">
        <v>798</v>
      </c>
      <c r="C420" s="79" t="s">
        <v>861</v>
      </c>
      <c r="D420" s="284" t="s">
        <v>922</v>
      </c>
      <c r="E420" s="285" t="s">
        <v>923</v>
      </c>
      <c r="F420" s="187">
        <v>2.5</v>
      </c>
      <c r="G420" s="31"/>
      <c r="H420" s="185">
        <v>1</v>
      </c>
      <c r="I420" s="286" t="s">
        <v>43</v>
      </c>
      <c r="J420" s="189" t="s">
        <v>52</v>
      </c>
      <c r="K420" s="287">
        <f t="shared" si="63"/>
        <v>275</v>
      </c>
      <c r="L420" s="288">
        <v>275</v>
      </c>
      <c r="M420" s="289"/>
      <c r="N420" s="290">
        <f t="shared" si="64"/>
        <v>0</v>
      </c>
      <c r="O420" s="32" t="s">
        <v>14</v>
      </c>
      <c r="P420" s="7">
        <f>F420*M420</f>
        <v>0</v>
      </c>
      <c r="Q420" s="7"/>
      <c r="S420" s="7" t="s">
        <v>43</v>
      </c>
    </row>
    <row r="421" spans="1:21" ht="18" customHeight="1" x14ac:dyDescent="0.2">
      <c r="A421" s="1" t="s">
        <v>9</v>
      </c>
      <c r="B421" s="178" t="s">
        <v>798</v>
      </c>
      <c r="C421" s="79" t="s">
        <v>861</v>
      </c>
      <c r="D421" s="284" t="s">
        <v>924</v>
      </c>
      <c r="E421" s="285" t="s">
        <v>925</v>
      </c>
      <c r="F421" s="187">
        <v>2.9</v>
      </c>
      <c r="G421" s="31"/>
      <c r="H421" s="185">
        <v>1</v>
      </c>
      <c r="I421" s="286" t="s">
        <v>43</v>
      </c>
      <c r="J421" s="189" t="s">
        <v>52</v>
      </c>
      <c r="K421" s="287">
        <f t="shared" si="63"/>
        <v>480</v>
      </c>
      <c r="L421" s="288">
        <v>480</v>
      </c>
      <c r="M421" s="289"/>
      <c r="N421" s="290">
        <f t="shared" si="64"/>
        <v>0</v>
      </c>
      <c r="O421" s="32" t="s">
        <v>14</v>
      </c>
      <c r="P421" s="7">
        <f>F421*M421</f>
        <v>0</v>
      </c>
      <c r="Q421" s="7"/>
      <c r="S421" s="7" t="s">
        <v>43</v>
      </c>
    </row>
    <row r="422" spans="1:21" ht="18" customHeight="1" x14ac:dyDescent="0.2">
      <c r="A422" s="1" t="s">
        <v>9</v>
      </c>
      <c r="B422" s="178" t="s">
        <v>798</v>
      </c>
      <c r="C422" s="79" t="s">
        <v>861</v>
      </c>
      <c r="D422" s="284" t="s">
        <v>926</v>
      </c>
      <c r="E422" s="285" t="s">
        <v>927</v>
      </c>
      <c r="F422" s="187">
        <v>2.5</v>
      </c>
      <c r="G422" s="31"/>
      <c r="H422" s="185">
        <v>1</v>
      </c>
      <c r="I422" s="286" t="s">
        <v>43</v>
      </c>
      <c r="J422" s="189" t="s">
        <v>52</v>
      </c>
      <c r="K422" s="287">
        <f t="shared" si="63"/>
        <v>185</v>
      </c>
      <c r="L422" s="288">
        <v>185</v>
      </c>
      <c r="M422" s="289"/>
      <c r="N422" s="290">
        <f t="shared" si="64"/>
        <v>0</v>
      </c>
      <c r="O422" s="32" t="s">
        <v>14</v>
      </c>
      <c r="P422" s="7">
        <f>F422*M422</f>
        <v>0</v>
      </c>
      <c r="Q422" s="7"/>
      <c r="S422" s="7" t="s">
        <v>43</v>
      </c>
    </row>
    <row r="423" spans="1:21" ht="18" customHeight="1" x14ac:dyDescent="0.2">
      <c r="A423" s="1" t="s">
        <v>9</v>
      </c>
      <c r="B423" s="178" t="s">
        <v>798</v>
      </c>
      <c r="C423" s="79" t="s">
        <v>861</v>
      </c>
      <c r="D423" s="284" t="s">
        <v>928</v>
      </c>
      <c r="E423" s="285" t="s">
        <v>929</v>
      </c>
      <c r="F423" s="187">
        <f>0.292*12</f>
        <v>3.5039999999999996</v>
      </c>
      <c r="G423" s="31"/>
      <c r="H423" s="185">
        <v>12</v>
      </c>
      <c r="I423" s="286" t="s">
        <v>47</v>
      </c>
      <c r="J423" s="189" t="s">
        <v>52</v>
      </c>
      <c r="K423" s="287">
        <f t="shared" si="63"/>
        <v>45.833333333333336</v>
      </c>
      <c r="L423" s="288">
        <v>550</v>
      </c>
      <c r="M423" s="289"/>
      <c r="N423" s="290">
        <f t="shared" ref="N423:N441" si="65">M423*L423</f>
        <v>0</v>
      </c>
      <c r="O423" s="32" t="s">
        <v>14</v>
      </c>
      <c r="P423" s="7">
        <f>F423*M423</f>
        <v>0</v>
      </c>
      <c r="Q423" s="7"/>
      <c r="U423" s="8" t="s">
        <v>16</v>
      </c>
    </row>
    <row r="424" spans="1:21" ht="18" customHeight="1" x14ac:dyDescent="0.2">
      <c r="A424" s="1" t="s">
        <v>9</v>
      </c>
      <c r="B424" s="178" t="s">
        <v>798</v>
      </c>
      <c r="C424" s="79" t="s">
        <v>861</v>
      </c>
      <c r="D424" s="284" t="s">
        <v>930</v>
      </c>
      <c r="E424" s="285" t="s">
        <v>931</v>
      </c>
      <c r="F424" s="187">
        <f>0.35*12</f>
        <v>4.1999999999999993</v>
      </c>
      <c r="G424" s="31"/>
      <c r="H424" s="185">
        <v>12</v>
      </c>
      <c r="I424" s="286" t="s">
        <v>47</v>
      </c>
      <c r="J424" s="189" t="s">
        <v>52</v>
      </c>
      <c r="K424" s="287">
        <f t="shared" si="63"/>
        <v>56.666666666666664</v>
      </c>
      <c r="L424" s="288">
        <v>680</v>
      </c>
      <c r="M424" s="289"/>
      <c r="N424" s="290">
        <f t="shared" si="65"/>
        <v>0</v>
      </c>
      <c r="O424" s="32" t="s">
        <v>14</v>
      </c>
      <c r="P424" s="7">
        <f>F424*M424</f>
        <v>0</v>
      </c>
      <c r="Q424" s="7"/>
      <c r="U424" s="8" t="s">
        <v>16</v>
      </c>
    </row>
    <row r="425" spans="1:21" ht="18" customHeight="1" x14ac:dyDescent="0.2">
      <c r="A425" s="1" t="s">
        <v>9</v>
      </c>
      <c r="B425" s="178" t="s">
        <v>798</v>
      </c>
      <c r="C425" s="79" t="s">
        <v>861</v>
      </c>
      <c r="D425" s="284" t="s">
        <v>932</v>
      </c>
      <c r="E425" s="285" t="s">
        <v>933</v>
      </c>
      <c r="F425" s="187">
        <f>0.765*6</f>
        <v>4.59</v>
      </c>
      <c r="G425" s="31"/>
      <c r="H425" s="185">
        <v>6</v>
      </c>
      <c r="I425" s="286" t="s">
        <v>251</v>
      </c>
      <c r="J425" s="189" t="s">
        <v>52</v>
      </c>
      <c r="K425" s="287">
        <f t="shared" si="63"/>
        <v>260.83333333333331</v>
      </c>
      <c r="L425" s="288">
        <v>1565</v>
      </c>
      <c r="M425" s="289"/>
      <c r="N425" s="290">
        <f t="shared" si="65"/>
        <v>0</v>
      </c>
      <c r="O425" s="32" t="s">
        <v>14</v>
      </c>
      <c r="P425" s="7">
        <f>F425*M425</f>
        <v>0</v>
      </c>
      <c r="Q425" s="7"/>
      <c r="U425" s="8" t="s">
        <v>16</v>
      </c>
    </row>
    <row r="426" spans="1:21" ht="18" customHeight="1" x14ac:dyDescent="0.2">
      <c r="A426" s="1" t="s">
        <v>9</v>
      </c>
      <c r="B426" s="178" t="s">
        <v>798</v>
      </c>
      <c r="C426" s="79" t="s">
        <v>861</v>
      </c>
      <c r="D426" s="284" t="s">
        <v>934</v>
      </c>
      <c r="E426" s="285" t="s">
        <v>935</v>
      </c>
      <c r="F426" s="187">
        <v>2.5</v>
      </c>
      <c r="G426" s="31"/>
      <c r="H426" s="185">
        <v>1</v>
      </c>
      <c r="I426" s="286" t="s">
        <v>43</v>
      </c>
      <c r="J426" s="189" t="s">
        <v>52</v>
      </c>
      <c r="K426" s="287">
        <f t="shared" si="63"/>
        <v>365</v>
      </c>
      <c r="L426" s="288">
        <v>365</v>
      </c>
      <c r="M426" s="289"/>
      <c r="N426" s="290">
        <f t="shared" si="65"/>
        <v>0</v>
      </c>
      <c r="O426" s="32" t="s">
        <v>14</v>
      </c>
      <c r="P426" s="7">
        <f>F426*M426</f>
        <v>0</v>
      </c>
      <c r="Q426" s="7"/>
      <c r="S426" s="7" t="s">
        <v>43</v>
      </c>
    </row>
    <row r="427" spans="1:21" ht="18" customHeight="1" x14ac:dyDescent="0.2">
      <c r="A427" s="1" t="s">
        <v>9</v>
      </c>
      <c r="B427" s="178" t="s">
        <v>798</v>
      </c>
      <c r="C427" s="79" t="s">
        <v>861</v>
      </c>
      <c r="D427" s="284" t="s">
        <v>936</v>
      </c>
      <c r="E427" s="285" t="s">
        <v>937</v>
      </c>
      <c r="F427" s="187">
        <v>4.2</v>
      </c>
      <c r="G427" s="31"/>
      <c r="H427" s="185">
        <v>1</v>
      </c>
      <c r="I427" s="286" t="s">
        <v>43</v>
      </c>
      <c r="J427" s="189" t="s">
        <v>52</v>
      </c>
      <c r="K427" s="287">
        <f t="shared" si="63"/>
        <v>350</v>
      </c>
      <c r="L427" s="288">
        <v>350</v>
      </c>
      <c r="M427" s="289"/>
      <c r="N427" s="290">
        <f t="shared" si="65"/>
        <v>0</v>
      </c>
      <c r="O427" s="32" t="s">
        <v>14</v>
      </c>
      <c r="P427" s="7">
        <f>F427*M427</f>
        <v>0</v>
      </c>
      <c r="Q427" s="7"/>
      <c r="S427" s="7" t="s">
        <v>43</v>
      </c>
    </row>
    <row r="428" spans="1:21" ht="18" customHeight="1" x14ac:dyDescent="0.2">
      <c r="A428" s="1" t="s">
        <v>9</v>
      </c>
      <c r="B428" s="178" t="s">
        <v>798</v>
      </c>
      <c r="C428" s="79" t="s">
        <v>861</v>
      </c>
      <c r="D428" s="284" t="s">
        <v>938</v>
      </c>
      <c r="E428" s="285" t="s">
        <v>939</v>
      </c>
      <c r="F428" s="187">
        <v>2.65</v>
      </c>
      <c r="G428" s="31"/>
      <c r="H428" s="185">
        <v>1</v>
      </c>
      <c r="I428" s="286" t="s">
        <v>43</v>
      </c>
      <c r="J428" s="189" t="s">
        <v>52</v>
      </c>
      <c r="K428" s="287">
        <f t="shared" si="63"/>
        <v>375</v>
      </c>
      <c r="L428" s="288">
        <v>375</v>
      </c>
      <c r="M428" s="289"/>
      <c r="N428" s="290">
        <f t="shared" si="65"/>
        <v>0</v>
      </c>
      <c r="O428" s="32" t="s">
        <v>14</v>
      </c>
      <c r="P428" s="7">
        <f>F428*M428</f>
        <v>0</v>
      </c>
      <c r="Q428" s="7"/>
      <c r="S428" s="7" t="s">
        <v>43</v>
      </c>
    </row>
    <row r="429" spans="1:21" ht="18" customHeight="1" x14ac:dyDescent="0.2">
      <c r="A429" s="1" t="s">
        <v>9</v>
      </c>
      <c r="B429" s="178" t="s">
        <v>798</v>
      </c>
      <c r="C429" s="79" t="s">
        <v>861</v>
      </c>
      <c r="D429" s="284" t="s">
        <v>940</v>
      </c>
      <c r="E429" s="285" t="s">
        <v>941</v>
      </c>
      <c r="F429" s="187">
        <v>2.6</v>
      </c>
      <c r="G429" s="31"/>
      <c r="H429" s="185">
        <v>1</v>
      </c>
      <c r="I429" s="286" t="s">
        <v>43</v>
      </c>
      <c r="J429" s="189" t="s">
        <v>52</v>
      </c>
      <c r="K429" s="287">
        <f t="shared" si="63"/>
        <v>325</v>
      </c>
      <c r="L429" s="288">
        <v>325</v>
      </c>
      <c r="M429" s="289"/>
      <c r="N429" s="290">
        <f t="shared" si="65"/>
        <v>0</v>
      </c>
      <c r="O429" s="32" t="s">
        <v>14</v>
      </c>
      <c r="P429" s="7">
        <f>F429*M429</f>
        <v>0</v>
      </c>
      <c r="Q429" s="7"/>
      <c r="S429" s="7" t="s">
        <v>43</v>
      </c>
    </row>
    <row r="430" spans="1:21" ht="18" customHeight="1" x14ac:dyDescent="0.2">
      <c r="A430" s="1" t="s">
        <v>9</v>
      </c>
      <c r="B430" s="178" t="s">
        <v>798</v>
      </c>
      <c r="C430" s="79" t="s">
        <v>861</v>
      </c>
      <c r="D430" s="284" t="s">
        <v>942</v>
      </c>
      <c r="E430" s="285" t="s">
        <v>943</v>
      </c>
      <c r="F430" s="187"/>
      <c r="G430" s="31"/>
      <c r="H430" s="185">
        <v>3</v>
      </c>
      <c r="I430" s="286" t="s">
        <v>944</v>
      </c>
      <c r="J430" s="189" t="s">
        <v>52</v>
      </c>
      <c r="K430" s="287">
        <f t="shared" si="63"/>
        <v>26.666666666666668</v>
      </c>
      <c r="L430" s="288">
        <v>80</v>
      </c>
      <c r="M430" s="289"/>
      <c r="N430" s="290">
        <f t="shared" si="65"/>
        <v>0</v>
      </c>
      <c r="O430" s="32"/>
      <c r="Q430" s="7"/>
      <c r="U430" s="8" t="s">
        <v>16</v>
      </c>
    </row>
    <row r="431" spans="1:21" ht="18" customHeight="1" x14ac:dyDescent="0.2">
      <c r="A431" s="1" t="s">
        <v>9</v>
      </c>
      <c r="B431" s="178" t="s">
        <v>798</v>
      </c>
      <c r="C431" s="79" t="s">
        <v>861</v>
      </c>
      <c r="D431" s="284" t="s">
        <v>945</v>
      </c>
      <c r="E431" s="285" t="s">
        <v>946</v>
      </c>
      <c r="F431" s="187">
        <v>2.5</v>
      </c>
      <c r="G431" s="31"/>
      <c r="H431" s="185">
        <v>1</v>
      </c>
      <c r="I431" s="286" t="s">
        <v>43</v>
      </c>
      <c r="J431" s="189" t="s">
        <v>52</v>
      </c>
      <c r="K431" s="287">
        <f t="shared" si="63"/>
        <v>295</v>
      </c>
      <c r="L431" s="288">
        <v>295</v>
      </c>
      <c r="M431" s="289"/>
      <c r="N431" s="290">
        <f t="shared" si="65"/>
        <v>0</v>
      </c>
      <c r="O431" s="32" t="s">
        <v>14</v>
      </c>
      <c r="P431" s="7">
        <f>F431*M431</f>
        <v>0</v>
      </c>
      <c r="Q431" s="7"/>
      <c r="S431" s="7" t="s">
        <v>43</v>
      </c>
    </row>
    <row r="432" spans="1:21" ht="18" customHeight="1" x14ac:dyDescent="0.2">
      <c r="A432" s="1" t="s">
        <v>9</v>
      </c>
      <c r="B432" s="178" t="s">
        <v>798</v>
      </c>
      <c r="C432" s="79" t="s">
        <v>861</v>
      </c>
      <c r="D432" s="284" t="s">
        <v>947</v>
      </c>
      <c r="E432" s="285" t="s">
        <v>948</v>
      </c>
      <c r="F432" s="187">
        <v>3.9</v>
      </c>
      <c r="G432" s="31"/>
      <c r="H432" s="185">
        <v>1</v>
      </c>
      <c r="I432" s="286" t="s">
        <v>43</v>
      </c>
      <c r="J432" s="189" t="s">
        <v>52</v>
      </c>
      <c r="K432" s="287">
        <f t="shared" si="63"/>
        <v>1190</v>
      </c>
      <c r="L432" s="288">
        <v>1190</v>
      </c>
      <c r="M432" s="289"/>
      <c r="N432" s="290">
        <f t="shared" si="65"/>
        <v>0</v>
      </c>
      <c r="O432" s="32" t="s">
        <v>14</v>
      </c>
      <c r="P432" s="7">
        <f>F432*M432</f>
        <v>0</v>
      </c>
      <c r="Q432" s="7"/>
      <c r="S432" s="7" t="s">
        <v>43</v>
      </c>
    </row>
    <row r="433" spans="1:21" ht="18" customHeight="1" x14ac:dyDescent="0.2">
      <c r="A433" s="1" t="s">
        <v>9</v>
      </c>
      <c r="B433" s="178" t="s">
        <v>798</v>
      </c>
      <c r="C433" s="79" t="s">
        <v>861</v>
      </c>
      <c r="D433" s="284" t="s">
        <v>949</v>
      </c>
      <c r="E433" s="285" t="s">
        <v>950</v>
      </c>
      <c r="F433" s="187">
        <v>4</v>
      </c>
      <c r="G433" s="31"/>
      <c r="H433" s="185">
        <v>1</v>
      </c>
      <c r="I433" s="286" t="s">
        <v>43</v>
      </c>
      <c r="J433" s="189" t="s">
        <v>52</v>
      </c>
      <c r="K433" s="287">
        <f t="shared" si="63"/>
        <v>610</v>
      </c>
      <c r="L433" s="288">
        <v>610</v>
      </c>
      <c r="M433" s="289"/>
      <c r="N433" s="290">
        <f t="shared" si="65"/>
        <v>0</v>
      </c>
      <c r="O433" s="32" t="s">
        <v>14</v>
      </c>
      <c r="P433" s="7">
        <f>F433*M433</f>
        <v>0</v>
      </c>
      <c r="Q433" s="7"/>
      <c r="S433" s="7" t="s">
        <v>43</v>
      </c>
    </row>
    <row r="434" spans="1:21" ht="18" customHeight="1" x14ac:dyDescent="0.2">
      <c r="A434" s="1" t="s">
        <v>9</v>
      </c>
      <c r="B434" s="178" t="s">
        <v>798</v>
      </c>
      <c r="C434" s="79" t="s">
        <v>861</v>
      </c>
      <c r="D434" s="284" t="s">
        <v>951</v>
      </c>
      <c r="E434" s="285" t="s">
        <v>952</v>
      </c>
      <c r="F434" s="187">
        <v>3.0350000000000001</v>
      </c>
      <c r="G434" s="31"/>
      <c r="H434" s="185">
        <v>1</v>
      </c>
      <c r="I434" s="286" t="s">
        <v>43</v>
      </c>
      <c r="J434" s="189" t="s">
        <v>52</v>
      </c>
      <c r="K434" s="287">
        <f t="shared" si="63"/>
        <v>435</v>
      </c>
      <c r="L434" s="288">
        <v>435</v>
      </c>
      <c r="M434" s="289"/>
      <c r="N434" s="290">
        <f t="shared" si="65"/>
        <v>0</v>
      </c>
      <c r="O434" s="32" t="s">
        <v>14</v>
      </c>
      <c r="P434" s="7">
        <f>F434*M434</f>
        <v>0</v>
      </c>
      <c r="Q434" s="7"/>
      <c r="S434" s="7" t="s">
        <v>43</v>
      </c>
    </row>
    <row r="435" spans="1:21" ht="18" customHeight="1" x14ac:dyDescent="0.2">
      <c r="A435" s="1" t="s">
        <v>9</v>
      </c>
      <c r="B435" s="178" t="s">
        <v>798</v>
      </c>
      <c r="C435" s="79" t="s">
        <v>861</v>
      </c>
      <c r="D435" s="284" t="s">
        <v>953</v>
      </c>
      <c r="E435" s="285" t="s">
        <v>954</v>
      </c>
      <c r="F435" s="187">
        <f>0.35*12</f>
        <v>4.1999999999999993</v>
      </c>
      <c r="G435" s="31"/>
      <c r="H435" s="185">
        <v>12</v>
      </c>
      <c r="I435" s="286" t="s">
        <v>47</v>
      </c>
      <c r="J435" s="189" t="s">
        <v>955</v>
      </c>
      <c r="K435" s="287">
        <f t="shared" si="63"/>
        <v>122.5</v>
      </c>
      <c r="L435" s="288">
        <v>1470</v>
      </c>
      <c r="M435" s="289"/>
      <c r="N435" s="290">
        <f t="shared" si="65"/>
        <v>0</v>
      </c>
      <c r="O435" s="32" t="s">
        <v>14</v>
      </c>
      <c r="P435" s="7">
        <f>F435*M435</f>
        <v>0</v>
      </c>
      <c r="Q435" s="7"/>
      <c r="U435" s="8" t="s">
        <v>16</v>
      </c>
    </row>
    <row r="436" spans="1:21" ht="18" customHeight="1" x14ac:dyDescent="0.2">
      <c r="A436" s="1" t="s">
        <v>9</v>
      </c>
      <c r="B436" s="178" t="s">
        <v>798</v>
      </c>
      <c r="C436" s="79" t="s">
        <v>861</v>
      </c>
      <c r="D436" s="284" t="s">
        <v>956</v>
      </c>
      <c r="E436" s="285" t="s">
        <v>957</v>
      </c>
      <c r="F436" s="187">
        <f>0.3*12</f>
        <v>3.5999999999999996</v>
      </c>
      <c r="G436" s="31"/>
      <c r="H436" s="185">
        <v>12</v>
      </c>
      <c r="I436" s="286" t="s">
        <v>47</v>
      </c>
      <c r="J436" s="189" t="s">
        <v>52</v>
      </c>
      <c r="K436" s="287">
        <f t="shared" si="63"/>
        <v>87.083333333333329</v>
      </c>
      <c r="L436" s="288">
        <v>1045</v>
      </c>
      <c r="M436" s="289"/>
      <c r="N436" s="290">
        <f t="shared" si="65"/>
        <v>0</v>
      </c>
      <c r="O436" s="32" t="s">
        <v>14</v>
      </c>
      <c r="P436" s="7">
        <f>F436*M436</f>
        <v>0</v>
      </c>
      <c r="Q436" s="7"/>
      <c r="U436" s="8" t="s">
        <v>16</v>
      </c>
    </row>
    <row r="437" spans="1:21" ht="18" customHeight="1" x14ac:dyDescent="0.2">
      <c r="A437" s="1" t="s">
        <v>9</v>
      </c>
      <c r="B437" s="178" t="s">
        <v>798</v>
      </c>
      <c r="C437" s="79" t="s">
        <v>861</v>
      </c>
      <c r="D437" s="284" t="s">
        <v>958</v>
      </c>
      <c r="E437" s="285" t="s">
        <v>959</v>
      </c>
      <c r="F437" s="187">
        <f>0.39*12</f>
        <v>4.68</v>
      </c>
      <c r="G437" s="31"/>
      <c r="H437" s="185">
        <v>12</v>
      </c>
      <c r="I437" s="286" t="s">
        <v>47</v>
      </c>
      <c r="J437" s="189" t="s">
        <v>52</v>
      </c>
      <c r="K437" s="287">
        <f t="shared" si="63"/>
        <v>181.25</v>
      </c>
      <c r="L437" s="288">
        <v>2175</v>
      </c>
      <c r="M437" s="289"/>
      <c r="N437" s="290">
        <f t="shared" si="65"/>
        <v>0</v>
      </c>
      <c r="O437" s="32" t="s">
        <v>14</v>
      </c>
      <c r="P437" s="7">
        <f>F437*M437</f>
        <v>0</v>
      </c>
      <c r="Q437" s="7"/>
      <c r="U437" s="8" t="s">
        <v>16</v>
      </c>
    </row>
    <row r="438" spans="1:21" ht="18" customHeight="1" x14ac:dyDescent="0.2">
      <c r="A438" s="1" t="s">
        <v>9</v>
      </c>
      <c r="B438" s="178" t="s">
        <v>798</v>
      </c>
      <c r="C438" s="79" t="s">
        <v>861</v>
      </c>
      <c r="D438" s="284" t="s">
        <v>960</v>
      </c>
      <c r="E438" s="285" t="s">
        <v>961</v>
      </c>
      <c r="F438" s="187">
        <v>2.5</v>
      </c>
      <c r="G438" s="31"/>
      <c r="H438" s="185">
        <v>1</v>
      </c>
      <c r="I438" s="286" t="s">
        <v>43</v>
      </c>
      <c r="J438" s="189" t="s">
        <v>302</v>
      </c>
      <c r="K438" s="287">
        <f t="shared" si="63"/>
        <v>940</v>
      </c>
      <c r="L438" s="288">
        <v>940</v>
      </c>
      <c r="M438" s="289"/>
      <c r="N438" s="290">
        <f t="shared" si="65"/>
        <v>0</v>
      </c>
      <c r="O438" s="32" t="s">
        <v>14</v>
      </c>
      <c r="P438" s="7">
        <f>F438*M438</f>
        <v>0</v>
      </c>
      <c r="Q438" s="7"/>
      <c r="S438" s="7" t="s">
        <v>43</v>
      </c>
    </row>
    <row r="439" spans="1:21" ht="18" customHeight="1" x14ac:dyDescent="0.2">
      <c r="A439" s="1" t="s">
        <v>9</v>
      </c>
      <c r="B439" s="178" t="s">
        <v>798</v>
      </c>
      <c r="C439" s="79" t="s">
        <v>861</v>
      </c>
      <c r="D439" s="284" t="s">
        <v>962</v>
      </c>
      <c r="E439" s="285" t="s">
        <v>963</v>
      </c>
      <c r="F439" s="187">
        <f>0.85*12</f>
        <v>10.199999999999999</v>
      </c>
      <c r="G439" s="31"/>
      <c r="H439" s="185">
        <v>12</v>
      </c>
      <c r="I439" s="286" t="s">
        <v>47</v>
      </c>
      <c r="J439" s="189" t="s">
        <v>350</v>
      </c>
      <c r="K439" s="287">
        <f t="shared" si="63"/>
        <v>34.583333333333336</v>
      </c>
      <c r="L439" s="288">
        <v>415</v>
      </c>
      <c r="M439" s="289"/>
      <c r="N439" s="290">
        <f t="shared" si="65"/>
        <v>0</v>
      </c>
      <c r="O439" s="32" t="s">
        <v>14</v>
      </c>
      <c r="P439" s="7">
        <f>F439*M439</f>
        <v>0</v>
      </c>
      <c r="Q439" s="7"/>
      <c r="U439" s="8" t="s">
        <v>16</v>
      </c>
    </row>
    <row r="440" spans="1:21" ht="18" customHeight="1" x14ac:dyDescent="0.2">
      <c r="A440" s="1" t="s">
        <v>9</v>
      </c>
      <c r="B440" s="178" t="s">
        <v>798</v>
      </c>
      <c r="C440" s="79" t="s">
        <v>861</v>
      </c>
      <c r="D440" s="284" t="s">
        <v>964</v>
      </c>
      <c r="E440" s="285" t="s">
        <v>965</v>
      </c>
      <c r="F440" s="187">
        <f>0.345*12</f>
        <v>4.1399999999999997</v>
      </c>
      <c r="G440" s="31"/>
      <c r="H440" s="185">
        <v>12</v>
      </c>
      <c r="I440" s="286" t="s">
        <v>47</v>
      </c>
      <c r="J440" s="189" t="s">
        <v>302</v>
      </c>
      <c r="K440" s="287">
        <f t="shared" si="63"/>
        <v>77.5</v>
      </c>
      <c r="L440" s="288">
        <v>930</v>
      </c>
      <c r="M440" s="289"/>
      <c r="N440" s="290">
        <f t="shared" si="65"/>
        <v>0</v>
      </c>
      <c r="O440" s="32" t="s">
        <v>14</v>
      </c>
      <c r="P440" s="7">
        <f>F440*M440</f>
        <v>0</v>
      </c>
      <c r="Q440" s="7"/>
      <c r="U440" s="8" t="s">
        <v>16</v>
      </c>
    </row>
    <row r="441" spans="1:21" ht="18" customHeight="1" x14ac:dyDescent="0.2">
      <c r="A441" s="1" t="s">
        <v>9</v>
      </c>
      <c r="B441" s="178" t="s">
        <v>798</v>
      </c>
      <c r="C441" s="79" t="s">
        <v>861</v>
      </c>
      <c r="D441" s="284" t="s">
        <v>966</v>
      </c>
      <c r="E441" s="285" t="s">
        <v>967</v>
      </c>
      <c r="F441" s="187">
        <f>0.345*6</f>
        <v>2.0699999999999998</v>
      </c>
      <c r="G441" s="31"/>
      <c r="H441" s="185">
        <v>6</v>
      </c>
      <c r="I441" s="286" t="s">
        <v>251</v>
      </c>
      <c r="J441" s="190" t="s">
        <v>968</v>
      </c>
      <c r="K441" s="287">
        <f t="shared" si="63"/>
        <v>48.333333333333336</v>
      </c>
      <c r="L441" s="288">
        <v>290</v>
      </c>
      <c r="M441" s="289"/>
      <c r="N441" s="290">
        <f t="shared" si="65"/>
        <v>0</v>
      </c>
      <c r="O441" s="32" t="s">
        <v>14</v>
      </c>
      <c r="P441" s="7">
        <f>F441*M441</f>
        <v>0</v>
      </c>
      <c r="Q441" s="7"/>
      <c r="U441" s="8" t="s">
        <v>16</v>
      </c>
    </row>
    <row r="442" spans="1:21" ht="20.100000000000001" customHeight="1" x14ac:dyDescent="0.2">
      <c r="A442" s="20" t="s">
        <v>9</v>
      </c>
      <c r="B442" s="107" t="s">
        <v>969</v>
      </c>
      <c r="C442" s="108"/>
      <c r="D442" s="260"/>
      <c r="E442" s="261"/>
      <c r="F442" s="109"/>
      <c r="G442" s="109"/>
      <c r="H442" s="109"/>
      <c r="I442" s="262"/>
      <c r="J442" s="110"/>
      <c r="K442" s="263"/>
      <c r="L442" s="261"/>
      <c r="M442" s="26"/>
      <c r="N442" s="26"/>
      <c r="O442" s="7"/>
      <c r="Q442" s="7"/>
    </row>
    <row r="443" spans="1:21" ht="9.9499999999999993" customHeight="1" x14ac:dyDescent="0.2">
      <c r="A443" s="27" t="s">
        <v>9</v>
      </c>
      <c r="B443" s="111" t="s">
        <v>969</v>
      </c>
      <c r="C443" s="77" t="s">
        <v>802</v>
      </c>
      <c r="D443" s="196"/>
      <c r="E443" s="197"/>
      <c r="F443" s="28"/>
      <c r="G443" s="28"/>
      <c r="H443" s="28"/>
      <c r="I443" s="198"/>
      <c r="J443" s="78"/>
      <c r="K443" s="199"/>
      <c r="L443" s="197"/>
      <c r="O443" s="7"/>
      <c r="Q443" s="7"/>
    </row>
    <row r="444" spans="1:21" ht="18" customHeight="1" x14ac:dyDescent="0.2">
      <c r="A444" s="1" t="s">
        <v>9</v>
      </c>
      <c r="B444" s="112" t="s">
        <v>969</v>
      </c>
      <c r="C444" s="79" t="s">
        <v>970</v>
      </c>
      <c r="D444" s="284" t="s">
        <v>971</v>
      </c>
      <c r="E444" s="285" t="s">
        <v>972</v>
      </c>
      <c r="F444" s="187">
        <v>12</v>
      </c>
      <c r="G444" s="31"/>
      <c r="H444" s="185">
        <v>1</v>
      </c>
      <c r="I444" s="286" t="s">
        <v>43</v>
      </c>
      <c r="J444" s="191"/>
      <c r="K444" s="287">
        <f>L444/H444</f>
        <v>720</v>
      </c>
      <c r="L444" s="288">
        <v>720</v>
      </c>
      <c r="M444" s="289"/>
      <c r="N444" s="290">
        <f>M444*L444</f>
        <v>0</v>
      </c>
      <c r="O444" s="32" t="s">
        <v>14</v>
      </c>
      <c r="P444" s="7">
        <f>F444*M444</f>
        <v>0</v>
      </c>
      <c r="Q444" s="7"/>
      <c r="S444" s="7" t="s">
        <v>43</v>
      </c>
    </row>
    <row r="445" spans="1:21" ht="9.9499999999999993" customHeight="1" x14ac:dyDescent="0.2">
      <c r="A445" s="27" t="s">
        <v>9</v>
      </c>
      <c r="B445" s="111" t="s">
        <v>969</v>
      </c>
      <c r="C445" s="77" t="s">
        <v>973</v>
      </c>
      <c r="D445" s="216"/>
      <c r="E445" s="217"/>
      <c r="F445" s="28"/>
      <c r="G445" s="28"/>
      <c r="H445" s="28"/>
      <c r="I445" s="218"/>
      <c r="J445" s="78"/>
      <c r="K445" s="219"/>
      <c r="L445" s="217"/>
      <c r="O445" s="7"/>
      <c r="Q445" s="7"/>
    </row>
    <row r="446" spans="1:21" ht="18" customHeight="1" x14ac:dyDescent="0.2">
      <c r="A446" s="1" t="s">
        <v>9</v>
      </c>
      <c r="B446" s="112" t="s">
        <v>969</v>
      </c>
      <c r="C446" s="79" t="s">
        <v>973</v>
      </c>
      <c r="D446" s="284" t="s">
        <v>974</v>
      </c>
      <c r="E446" s="285" t="s">
        <v>975</v>
      </c>
      <c r="F446" s="187">
        <f>1.2*30</f>
        <v>36</v>
      </c>
      <c r="G446" s="31"/>
      <c r="H446" s="185">
        <v>1</v>
      </c>
      <c r="I446" s="286" t="s">
        <v>43</v>
      </c>
      <c r="J446" s="188"/>
      <c r="K446" s="287">
        <f t="shared" ref="K446:K447" si="66">L446/H446</f>
        <v>3015</v>
      </c>
      <c r="L446" s="288">
        <v>3015</v>
      </c>
      <c r="M446" s="289"/>
      <c r="N446" s="290">
        <f>M446*L446</f>
        <v>0</v>
      </c>
      <c r="O446" s="32" t="s">
        <v>14</v>
      </c>
      <c r="P446" s="7">
        <f>F446*M446</f>
        <v>0</v>
      </c>
      <c r="Q446" s="7"/>
      <c r="S446" s="7" t="s">
        <v>43</v>
      </c>
    </row>
    <row r="447" spans="1:21" ht="18" customHeight="1" x14ac:dyDescent="0.2">
      <c r="A447" s="1" t="s">
        <v>9</v>
      </c>
      <c r="B447" s="112" t="s">
        <v>969</v>
      </c>
      <c r="C447" s="79" t="s">
        <v>973</v>
      </c>
      <c r="D447" s="284" t="s">
        <v>976</v>
      </c>
      <c r="E447" s="285" t="s">
        <v>977</v>
      </c>
      <c r="F447" s="187">
        <v>0.6</v>
      </c>
      <c r="G447" s="31"/>
      <c r="H447" s="185">
        <v>1</v>
      </c>
      <c r="I447" s="286" t="s">
        <v>43</v>
      </c>
      <c r="J447" s="190"/>
      <c r="K447" s="287">
        <f t="shared" si="66"/>
        <v>70</v>
      </c>
      <c r="L447" s="288">
        <v>70</v>
      </c>
      <c r="M447" s="289"/>
      <c r="N447" s="290">
        <f>M447*L447</f>
        <v>0</v>
      </c>
      <c r="O447" s="32" t="s">
        <v>14</v>
      </c>
      <c r="P447" s="7">
        <f>F447*M447</f>
        <v>0</v>
      </c>
      <c r="Q447" s="7"/>
      <c r="S447" s="7" t="s">
        <v>43</v>
      </c>
    </row>
    <row r="448" spans="1:21" ht="9.9499999999999993" customHeight="1" x14ac:dyDescent="0.2">
      <c r="A448" s="27" t="s">
        <v>9</v>
      </c>
      <c r="B448" s="111" t="s">
        <v>969</v>
      </c>
      <c r="C448" s="77" t="s">
        <v>978</v>
      </c>
      <c r="D448" s="216"/>
      <c r="E448" s="217"/>
      <c r="F448" s="28"/>
      <c r="G448" s="28"/>
      <c r="H448" s="28"/>
      <c r="I448" s="218"/>
      <c r="J448" s="78"/>
      <c r="K448" s="219"/>
      <c r="L448" s="217"/>
      <c r="M448" s="29"/>
      <c r="N448" s="29"/>
      <c r="O448" s="7"/>
      <c r="Q448" s="7"/>
    </row>
    <row r="449" spans="1:21" ht="18" customHeight="1" x14ac:dyDescent="0.2">
      <c r="A449" s="1" t="s">
        <v>9</v>
      </c>
      <c r="B449" s="112" t="s">
        <v>969</v>
      </c>
      <c r="C449" s="79" t="s">
        <v>978</v>
      </c>
      <c r="D449" s="284" t="s">
        <v>979</v>
      </c>
      <c r="E449" s="285" t="s">
        <v>980</v>
      </c>
      <c r="F449" s="187">
        <v>10</v>
      </c>
      <c r="G449" s="31"/>
      <c r="H449" s="185">
        <v>1</v>
      </c>
      <c r="I449" s="286" t="s">
        <v>43</v>
      </c>
      <c r="J449" s="191"/>
      <c r="K449" s="287">
        <f>L449/H449</f>
        <v>440</v>
      </c>
      <c r="L449" s="288">
        <v>440</v>
      </c>
      <c r="M449" s="289"/>
      <c r="N449" s="290">
        <f>M449*L449</f>
        <v>0</v>
      </c>
      <c r="O449" s="32" t="s">
        <v>14</v>
      </c>
      <c r="P449" s="7">
        <f>F449*M449</f>
        <v>0</v>
      </c>
      <c r="Q449" s="7"/>
      <c r="S449" s="7" t="s">
        <v>43</v>
      </c>
    </row>
    <row r="450" spans="1:21" ht="20.100000000000001" customHeight="1" x14ac:dyDescent="0.2">
      <c r="A450" s="20" t="s">
        <v>9</v>
      </c>
      <c r="B450" s="113" t="s">
        <v>981</v>
      </c>
      <c r="C450" s="114"/>
      <c r="D450" s="264"/>
      <c r="E450" s="265"/>
      <c r="F450" s="115"/>
      <c r="G450" s="115"/>
      <c r="H450" s="115"/>
      <c r="I450" s="266"/>
      <c r="J450" s="116"/>
      <c r="K450" s="267"/>
      <c r="L450" s="265"/>
      <c r="M450" s="26"/>
      <c r="N450" s="26"/>
      <c r="O450" s="7"/>
      <c r="Q450" s="7"/>
    </row>
    <row r="451" spans="1:21" ht="9.9499999999999993" customHeight="1" x14ac:dyDescent="0.2">
      <c r="A451" s="27" t="s">
        <v>9</v>
      </c>
      <c r="B451" s="117" t="s">
        <v>982</v>
      </c>
      <c r="C451" s="77" t="s">
        <v>799</v>
      </c>
      <c r="D451" s="196"/>
      <c r="E451" s="197"/>
      <c r="F451" s="28"/>
      <c r="G451" s="28"/>
      <c r="H451" s="28"/>
      <c r="I451" s="198"/>
      <c r="J451" s="78"/>
      <c r="K451" s="199"/>
      <c r="L451" s="197"/>
      <c r="M451" s="29"/>
      <c r="N451" s="29"/>
      <c r="O451" s="7"/>
      <c r="Q451" s="7"/>
    </row>
    <row r="452" spans="1:21" ht="18" customHeight="1" x14ac:dyDescent="0.2">
      <c r="A452" s="1" t="s">
        <v>9</v>
      </c>
      <c r="B452" s="118" t="s">
        <v>982</v>
      </c>
      <c r="C452" s="79" t="s">
        <v>799</v>
      </c>
      <c r="D452" s="284" t="s">
        <v>983</v>
      </c>
      <c r="E452" s="285" t="s">
        <v>984</v>
      </c>
      <c r="F452" s="187">
        <v>1</v>
      </c>
      <c r="G452" s="31"/>
      <c r="H452" s="185">
        <v>1</v>
      </c>
      <c r="I452" s="286" t="s">
        <v>14</v>
      </c>
      <c r="J452" s="188"/>
      <c r="K452" s="287">
        <f t="shared" ref="K452:K455" si="67">L452/H452</f>
        <v>640</v>
      </c>
      <c r="L452" s="288">
        <v>640</v>
      </c>
      <c r="M452" s="289"/>
      <c r="N452" s="290">
        <f>M452*L452</f>
        <v>0</v>
      </c>
      <c r="O452" s="32" t="s">
        <v>14</v>
      </c>
      <c r="P452" s="7">
        <f>F452*M452</f>
        <v>0</v>
      </c>
      <c r="Q452" s="7"/>
    </row>
    <row r="453" spans="1:21" ht="18" customHeight="1" x14ac:dyDescent="0.2">
      <c r="A453" s="1" t="s">
        <v>9</v>
      </c>
      <c r="B453" s="118" t="s">
        <v>982</v>
      </c>
      <c r="C453" s="79" t="s">
        <v>799</v>
      </c>
      <c r="D453" s="284" t="s">
        <v>985</v>
      </c>
      <c r="E453" s="285" t="s">
        <v>986</v>
      </c>
      <c r="F453" s="187">
        <v>1</v>
      </c>
      <c r="G453" s="31"/>
      <c r="H453" s="185">
        <v>1</v>
      </c>
      <c r="I453" s="286" t="s">
        <v>14</v>
      </c>
      <c r="J453" s="189"/>
      <c r="K453" s="287">
        <f t="shared" si="67"/>
        <v>615</v>
      </c>
      <c r="L453" s="288">
        <v>615</v>
      </c>
      <c r="M453" s="289"/>
      <c r="N453" s="290">
        <f>M453*L453</f>
        <v>0</v>
      </c>
      <c r="O453" s="32" t="s">
        <v>14</v>
      </c>
      <c r="P453" s="7">
        <f>F453*M453</f>
        <v>0</v>
      </c>
      <c r="Q453" s="7"/>
    </row>
    <row r="454" spans="1:21" ht="18" customHeight="1" x14ac:dyDescent="0.2">
      <c r="A454" s="1" t="s">
        <v>9</v>
      </c>
      <c r="B454" s="118" t="s">
        <v>982</v>
      </c>
      <c r="C454" s="79" t="s">
        <v>799</v>
      </c>
      <c r="D454" s="284" t="s">
        <v>987</v>
      </c>
      <c r="E454" s="285" t="s">
        <v>988</v>
      </c>
      <c r="F454" s="187">
        <v>1</v>
      </c>
      <c r="G454" s="31"/>
      <c r="H454" s="185">
        <v>1</v>
      </c>
      <c r="I454" s="286" t="s">
        <v>14</v>
      </c>
      <c r="J454" s="189"/>
      <c r="K454" s="287">
        <f t="shared" si="67"/>
        <v>645</v>
      </c>
      <c r="L454" s="288">
        <v>645</v>
      </c>
      <c r="M454" s="289"/>
      <c r="N454" s="290">
        <f>M454*L454</f>
        <v>0</v>
      </c>
      <c r="O454" s="32" t="s">
        <v>14</v>
      </c>
      <c r="P454" s="7">
        <f>F454*M454</f>
        <v>0</v>
      </c>
      <c r="Q454" s="7"/>
    </row>
    <row r="455" spans="1:21" ht="18" customHeight="1" x14ac:dyDescent="0.2">
      <c r="A455" s="1" t="s">
        <v>9</v>
      </c>
      <c r="B455" s="118" t="s">
        <v>982</v>
      </c>
      <c r="C455" s="79" t="s">
        <v>799</v>
      </c>
      <c r="D455" s="284" t="s">
        <v>989</v>
      </c>
      <c r="E455" s="285" t="s">
        <v>990</v>
      </c>
      <c r="F455" s="187">
        <v>1</v>
      </c>
      <c r="G455" s="31"/>
      <c r="H455" s="185">
        <v>1</v>
      </c>
      <c r="I455" s="286" t="s">
        <v>14</v>
      </c>
      <c r="J455" s="190"/>
      <c r="K455" s="287">
        <f t="shared" si="67"/>
        <v>730</v>
      </c>
      <c r="L455" s="288">
        <v>730</v>
      </c>
      <c r="M455" s="289"/>
      <c r="N455" s="290">
        <f>M455*L455</f>
        <v>0</v>
      </c>
      <c r="O455" s="32" t="s">
        <v>14</v>
      </c>
      <c r="P455" s="7">
        <f>F455*M455</f>
        <v>0</v>
      </c>
      <c r="Q455" s="7"/>
    </row>
    <row r="456" spans="1:21" ht="9.9499999999999993" customHeight="1" x14ac:dyDescent="0.2">
      <c r="A456" s="27" t="s">
        <v>9</v>
      </c>
      <c r="B456" s="117" t="s">
        <v>982</v>
      </c>
      <c r="C456" s="77" t="s">
        <v>991</v>
      </c>
      <c r="D456" s="216"/>
      <c r="E456" s="217"/>
      <c r="F456" s="28"/>
      <c r="G456" s="28"/>
      <c r="H456" s="28"/>
      <c r="I456" s="218"/>
      <c r="J456" s="78"/>
      <c r="K456" s="219"/>
      <c r="L456" s="217"/>
      <c r="M456" s="29"/>
      <c r="N456" s="29"/>
      <c r="O456" s="7"/>
      <c r="Q456" s="7"/>
    </row>
    <row r="457" spans="1:21" ht="18" customHeight="1" x14ac:dyDescent="0.2">
      <c r="A457" s="1" t="s">
        <v>9</v>
      </c>
      <c r="B457" s="118" t="s">
        <v>982</v>
      </c>
      <c r="C457" s="79" t="s">
        <v>991</v>
      </c>
      <c r="D457" s="284" t="s">
        <v>992</v>
      </c>
      <c r="E457" s="285" t="s">
        <v>993</v>
      </c>
      <c r="F457" s="187">
        <v>1</v>
      </c>
      <c r="G457" s="31"/>
      <c r="H457" s="185">
        <v>1</v>
      </c>
      <c r="I457" s="286" t="s">
        <v>14</v>
      </c>
      <c r="J457" s="191" t="s">
        <v>994</v>
      </c>
      <c r="K457" s="287">
        <f>L457/H457</f>
        <v>340</v>
      </c>
      <c r="L457" s="288">
        <v>340</v>
      </c>
      <c r="M457" s="289"/>
      <c r="N457" s="290">
        <f>M457*L457</f>
        <v>0</v>
      </c>
      <c r="O457" s="32" t="s">
        <v>14</v>
      </c>
      <c r="P457" s="7">
        <f>F457*M457</f>
        <v>0</v>
      </c>
      <c r="Q457" s="7"/>
    </row>
    <row r="458" spans="1:21" ht="20.100000000000001" customHeight="1" x14ac:dyDescent="0.2">
      <c r="A458" s="20" t="s">
        <v>9</v>
      </c>
      <c r="B458" s="119" t="s">
        <v>1459</v>
      </c>
      <c r="C458" s="120"/>
      <c r="D458" s="268"/>
      <c r="E458" s="269"/>
      <c r="F458" s="121"/>
      <c r="G458" s="121"/>
      <c r="H458" s="121"/>
      <c r="I458" s="270"/>
      <c r="J458" s="122"/>
      <c r="K458" s="271"/>
      <c r="L458" s="269"/>
      <c r="M458" s="26"/>
      <c r="N458" s="26"/>
      <c r="O458" s="7"/>
      <c r="Q458" s="7"/>
    </row>
    <row r="459" spans="1:21" ht="9.9499999999999993" customHeight="1" x14ac:dyDescent="0.2">
      <c r="A459" s="27" t="s">
        <v>9</v>
      </c>
      <c r="B459" s="123" t="s">
        <v>1459</v>
      </c>
      <c r="C459" s="77" t="s">
        <v>995</v>
      </c>
      <c r="D459" s="196"/>
      <c r="E459" s="197"/>
      <c r="F459" s="28"/>
      <c r="G459" s="28"/>
      <c r="H459" s="28"/>
      <c r="I459" s="198"/>
      <c r="J459" s="78"/>
      <c r="K459" s="199"/>
      <c r="L459" s="197"/>
      <c r="M459" s="29"/>
      <c r="N459" s="29"/>
      <c r="O459" s="7"/>
      <c r="Q459" s="7"/>
    </row>
    <row r="460" spans="1:21" ht="18" customHeight="1" x14ac:dyDescent="0.2">
      <c r="A460" s="1" t="s">
        <v>9</v>
      </c>
      <c r="B460" s="124" t="s">
        <v>1459</v>
      </c>
      <c r="C460" s="79" t="s">
        <v>995</v>
      </c>
      <c r="D460" s="284" t="s">
        <v>996</v>
      </c>
      <c r="E460" s="285" t="s">
        <v>997</v>
      </c>
      <c r="F460" s="187">
        <f>0.75*16</f>
        <v>12</v>
      </c>
      <c r="G460" s="31">
        <v>12</v>
      </c>
      <c r="H460" s="185">
        <v>16</v>
      </c>
      <c r="I460" s="286" t="s">
        <v>998</v>
      </c>
      <c r="J460" s="191" t="s">
        <v>999</v>
      </c>
      <c r="K460" s="287">
        <f>L460/H460</f>
        <v>92.5</v>
      </c>
      <c r="L460" s="288">
        <v>1480</v>
      </c>
      <c r="M460" s="289"/>
      <c r="N460" s="290">
        <f>M460*L460</f>
        <v>0</v>
      </c>
      <c r="O460" s="33" t="s">
        <v>14</v>
      </c>
      <c r="P460" s="7">
        <f>F460*M460</f>
        <v>0</v>
      </c>
      <c r="Q460" s="34" t="s">
        <v>15</v>
      </c>
      <c r="R460" s="7">
        <f>G460*M460</f>
        <v>0</v>
      </c>
      <c r="U460" s="8" t="s">
        <v>16</v>
      </c>
    </row>
    <row r="461" spans="1:21" ht="9.9499999999999993" customHeight="1" x14ac:dyDescent="0.2">
      <c r="A461" s="27" t="s">
        <v>9</v>
      </c>
      <c r="B461" s="123" t="s">
        <v>1459</v>
      </c>
      <c r="C461" s="77" t="s">
        <v>1000</v>
      </c>
      <c r="D461" s="216"/>
      <c r="E461" s="217"/>
      <c r="F461" s="28"/>
      <c r="G461" s="28"/>
      <c r="H461" s="28"/>
      <c r="I461" s="218"/>
      <c r="J461" s="78"/>
      <c r="K461" s="219"/>
      <c r="L461" s="217"/>
      <c r="M461" s="29"/>
      <c r="N461" s="29"/>
      <c r="O461" s="7"/>
      <c r="Q461" s="7"/>
    </row>
    <row r="462" spans="1:21" ht="18" customHeight="1" x14ac:dyDescent="0.2">
      <c r="A462" s="1" t="s">
        <v>9</v>
      </c>
      <c r="B462" s="124" t="s">
        <v>1459</v>
      </c>
      <c r="C462" s="79" t="s">
        <v>1000</v>
      </c>
      <c r="D462" s="284" t="s">
        <v>1001</v>
      </c>
      <c r="E462" s="285" t="s">
        <v>1002</v>
      </c>
      <c r="F462" s="187">
        <v>0.5</v>
      </c>
      <c r="G462" s="31"/>
      <c r="H462" s="185">
        <v>36</v>
      </c>
      <c r="I462" s="286" t="s">
        <v>227</v>
      </c>
      <c r="J462" s="191" t="s">
        <v>1003</v>
      </c>
      <c r="K462" s="287">
        <f>L462/H462</f>
        <v>89.564999999999998</v>
      </c>
      <c r="L462" s="288">
        <v>3224.34</v>
      </c>
      <c r="M462" s="289"/>
      <c r="N462" s="290">
        <f>M462*L462</f>
        <v>0</v>
      </c>
      <c r="O462" s="32" t="s">
        <v>14</v>
      </c>
      <c r="P462" s="7">
        <f>F462*M462</f>
        <v>0</v>
      </c>
      <c r="Q462" s="7"/>
      <c r="U462" s="8" t="s">
        <v>16</v>
      </c>
    </row>
    <row r="463" spans="1:21" ht="9.9499999999999993" customHeight="1" x14ac:dyDescent="0.2">
      <c r="A463" s="27" t="s">
        <v>9</v>
      </c>
      <c r="B463" s="123" t="s">
        <v>1459</v>
      </c>
      <c r="C463" s="77" t="s">
        <v>1476</v>
      </c>
      <c r="D463" s="216"/>
      <c r="E463" s="217"/>
      <c r="F463" s="28"/>
      <c r="G463" s="28"/>
      <c r="H463" s="28"/>
      <c r="I463" s="218"/>
      <c r="J463" s="78"/>
      <c r="K463" s="219"/>
      <c r="L463" s="217"/>
      <c r="M463" s="29"/>
      <c r="N463" s="29"/>
      <c r="O463" s="7"/>
      <c r="Q463" s="7"/>
    </row>
    <row r="464" spans="1:21" ht="18" customHeight="1" x14ac:dyDescent="0.2">
      <c r="A464" s="1" t="s">
        <v>9</v>
      </c>
      <c r="B464" s="124" t="s">
        <v>1459</v>
      </c>
      <c r="C464" s="79" t="s">
        <v>1476</v>
      </c>
      <c r="D464" s="284" t="s">
        <v>1004</v>
      </c>
      <c r="E464" s="285" t="s">
        <v>1005</v>
      </c>
      <c r="F464" s="187"/>
      <c r="G464" s="31"/>
      <c r="H464" s="185">
        <v>20</v>
      </c>
      <c r="I464" s="286" t="s">
        <v>36</v>
      </c>
      <c r="J464" s="188" t="s">
        <v>1006</v>
      </c>
      <c r="K464" s="287">
        <f t="shared" ref="K464:K486" si="68">L464/H464</f>
        <v>128</v>
      </c>
      <c r="L464" s="288">
        <v>2560</v>
      </c>
      <c r="M464" s="289"/>
      <c r="N464" s="290">
        <f t="shared" ref="N464:N486" si="69">M464*L464</f>
        <v>0</v>
      </c>
      <c r="O464" s="32"/>
      <c r="Q464" s="7"/>
      <c r="U464" s="8" t="s">
        <v>16</v>
      </c>
    </row>
    <row r="465" spans="1:23" ht="18" customHeight="1" x14ac:dyDescent="0.2">
      <c r="A465" s="1" t="s">
        <v>9</v>
      </c>
      <c r="B465" s="124" t="s">
        <v>1459</v>
      </c>
      <c r="C465" s="79" t="s">
        <v>1476</v>
      </c>
      <c r="D465" s="284" t="s">
        <v>1007</v>
      </c>
      <c r="E465" s="285" t="s">
        <v>1008</v>
      </c>
      <c r="F465" s="187"/>
      <c r="G465" s="31"/>
      <c r="H465" s="185">
        <v>20</v>
      </c>
      <c r="I465" s="286" t="s">
        <v>36</v>
      </c>
      <c r="J465" s="189" t="s">
        <v>1006</v>
      </c>
      <c r="K465" s="287">
        <f t="shared" si="68"/>
        <v>128</v>
      </c>
      <c r="L465" s="288">
        <v>2560</v>
      </c>
      <c r="M465" s="289"/>
      <c r="N465" s="290">
        <f t="shared" si="69"/>
        <v>0</v>
      </c>
      <c r="O465" s="32"/>
      <c r="Q465" s="7"/>
      <c r="U465" s="8" t="s">
        <v>16</v>
      </c>
    </row>
    <row r="466" spans="1:23" ht="18" customHeight="1" x14ac:dyDescent="0.2">
      <c r="A466" s="1" t="s">
        <v>9</v>
      </c>
      <c r="B466" s="124" t="s">
        <v>1459</v>
      </c>
      <c r="C466" s="79" t="s">
        <v>1476</v>
      </c>
      <c r="D466" s="284" t="s">
        <v>1009</v>
      </c>
      <c r="E466" s="285" t="s">
        <v>1010</v>
      </c>
      <c r="F466" s="187"/>
      <c r="G466" s="31"/>
      <c r="H466" s="185">
        <v>20</v>
      </c>
      <c r="I466" s="286" t="s">
        <v>36</v>
      </c>
      <c r="J466" s="189" t="s">
        <v>1011</v>
      </c>
      <c r="K466" s="287">
        <f t="shared" si="68"/>
        <v>13.75</v>
      </c>
      <c r="L466" s="288">
        <v>275</v>
      </c>
      <c r="M466" s="289"/>
      <c r="N466" s="290">
        <f t="shared" si="69"/>
        <v>0</v>
      </c>
      <c r="O466" s="32"/>
      <c r="Q466" s="7"/>
      <c r="U466" s="8" t="s">
        <v>16</v>
      </c>
    </row>
    <row r="467" spans="1:23" ht="18" customHeight="1" x14ac:dyDescent="0.2">
      <c r="A467" s="1" t="s">
        <v>9</v>
      </c>
      <c r="B467" s="124" t="s">
        <v>1459</v>
      </c>
      <c r="C467" s="79" t="s">
        <v>1476</v>
      </c>
      <c r="D467" s="284" t="s">
        <v>1012</v>
      </c>
      <c r="E467" s="285" t="s">
        <v>1013</v>
      </c>
      <c r="F467" s="187"/>
      <c r="G467" s="31"/>
      <c r="H467" s="185">
        <v>6</v>
      </c>
      <c r="I467" s="286" t="s">
        <v>251</v>
      </c>
      <c r="J467" s="189" t="s">
        <v>1014</v>
      </c>
      <c r="K467" s="287">
        <f t="shared" si="68"/>
        <v>137.06833333333333</v>
      </c>
      <c r="L467" s="288">
        <v>822.41</v>
      </c>
      <c r="M467" s="289"/>
      <c r="N467" s="290">
        <f t="shared" si="69"/>
        <v>0</v>
      </c>
      <c r="O467" s="32"/>
      <c r="Q467" s="7"/>
      <c r="U467" s="8" t="s">
        <v>16</v>
      </c>
    </row>
    <row r="468" spans="1:23" ht="18" customHeight="1" x14ac:dyDescent="0.2">
      <c r="A468" s="1" t="s">
        <v>9</v>
      </c>
      <c r="B468" s="124" t="s">
        <v>1459</v>
      </c>
      <c r="C468" s="79" t="s">
        <v>1476</v>
      </c>
      <c r="D468" s="284" t="s">
        <v>1015</v>
      </c>
      <c r="E468" s="285" t="s">
        <v>1016</v>
      </c>
      <c r="F468" s="187"/>
      <c r="G468" s="31"/>
      <c r="H468" s="185">
        <v>6</v>
      </c>
      <c r="I468" s="286" t="s">
        <v>251</v>
      </c>
      <c r="J468" s="189" t="s">
        <v>1014</v>
      </c>
      <c r="K468" s="287">
        <f t="shared" si="68"/>
        <v>137.06833333333333</v>
      </c>
      <c r="L468" s="288">
        <v>822.41</v>
      </c>
      <c r="M468" s="289"/>
      <c r="N468" s="290">
        <f t="shared" si="69"/>
        <v>0</v>
      </c>
      <c r="O468" s="32"/>
      <c r="Q468" s="7"/>
      <c r="U468" s="8" t="s">
        <v>16</v>
      </c>
    </row>
    <row r="469" spans="1:23" ht="18" customHeight="1" x14ac:dyDescent="0.2">
      <c r="A469" s="1" t="s">
        <v>9</v>
      </c>
      <c r="B469" s="124" t="s">
        <v>1459</v>
      </c>
      <c r="C469" s="79" t="s">
        <v>1476</v>
      </c>
      <c r="D469" s="284" t="s">
        <v>1017</v>
      </c>
      <c r="E469" s="285" t="s">
        <v>1018</v>
      </c>
      <c r="F469" s="187"/>
      <c r="G469" s="31"/>
      <c r="H469" s="185">
        <v>6</v>
      </c>
      <c r="I469" s="286" t="s">
        <v>251</v>
      </c>
      <c r="J469" s="189" t="s">
        <v>1014</v>
      </c>
      <c r="K469" s="287">
        <f t="shared" si="68"/>
        <v>137.06833333333333</v>
      </c>
      <c r="L469" s="288">
        <v>822.41</v>
      </c>
      <c r="M469" s="289"/>
      <c r="N469" s="290">
        <f t="shared" si="69"/>
        <v>0</v>
      </c>
      <c r="O469" s="32"/>
      <c r="Q469" s="7"/>
      <c r="U469" s="8" t="s">
        <v>16</v>
      </c>
    </row>
    <row r="470" spans="1:23" ht="18" customHeight="1" x14ac:dyDescent="0.2">
      <c r="A470" s="1" t="s">
        <v>9</v>
      </c>
      <c r="B470" s="124" t="s">
        <v>1459</v>
      </c>
      <c r="C470" s="79" t="s">
        <v>1476</v>
      </c>
      <c r="D470" s="284" t="s">
        <v>1019</v>
      </c>
      <c r="E470" s="285" t="s">
        <v>1020</v>
      </c>
      <c r="F470" s="187"/>
      <c r="G470" s="31"/>
      <c r="H470" s="185">
        <v>6</v>
      </c>
      <c r="I470" s="286" t="s">
        <v>251</v>
      </c>
      <c r="J470" s="189" t="s">
        <v>1014</v>
      </c>
      <c r="K470" s="287">
        <f t="shared" si="68"/>
        <v>137.06833333333333</v>
      </c>
      <c r="L470" s="288">
        <v>822.41</v>
      </c>
      <c r="M470" s="289"/>
      <c r="N470" s="290">
        <f t="shared" si="69"/>
        <v>0</v>
      </c>
      <c r="O470" s="32"/>
      <c r="Q470" s="7"/>
      <c r="U470" s="8" t="s">
        <v>16</v>
      </c>
    </row>
    <row r="471" spans="1:23" ht="18" customHeight="1" x14ac:dyDescent="0.2">
      <c r="A471" s="1" t="s">
        <v>9</v>
      </c>
      <c r="B471" s="124" t="s">
        <v>1459</v>
      </c>
      <c r="C471" s="79" t="s">
        <v>1476</v>
      </c>
      <c r="D471" s="284" t="s">
        <v>1021</v>
      </c>
      <c r="E471" s="285" t="s">
        <v>1022</v>
      </c>
      <c r="F471" s="187"/>
      <c r="G471" s="31"/>
      <c r="H471" s="185">
        <v>6</v>
      </c>
      <c r="I471" s="286" t="s">
        <v>251</v>
      </c>
      <c r="J471" s="189" t="s">
        <v>1014</v>
      </c>
      <c r="K471" s="287">
        <f t="shared" si="68"/>
        <v>137.06833333333333</v>
      </c>
      <c r="L471" s="288">
        <v>822.41</v>
      </c>
      <c r="M471" s="289"/>
      <c r="N471" s="290">
        <f t="shared" si="69"/>
        <v>0</v>
      </c>
      <c r="O471" s="32"/>
      <c r="Q471" s="7"/>
      <c r="U471" s="8" t="s">
        <v>16</v>
      </c>
    </row>
    <row r="472" spans="1:23" ht="18" customHeight="1" x14ac:dyDescent="0.2">
      <c r="A472" s="1" t="s">
        <v>9</v>
      </c>
      <c r="B472" s="124" t="s">
        <v>1459</v>
      </c>
      <c r="C472" s="79" t="s">
        <v>1476</v>
      </c>
      <c r="D472" s="284" t="s">
        <v>1023</v>
      </c>
      <c r="E472" s="285" t="s">
        <v>1024</v>
      </c>
      <c r="F472" s="187">
        <f>0.05*6</f>
        <v>0.30000000000000004</v>
      </c>
      <c r="G472" s="31">
        <f>0.05*6</f>
        <v>0.30000000000000004</v>
      </c>
      <c r="H472" s="185">
        <v>6</v>
      </c>
      <c r="I472" s="286" t="s">
        <v>1025</v>
      </c>
      <c r="J472" s="189" t="s">
        <v>1026</v>
      </c>
      <c r="K472" s="287">
        <f t="shared" si="68"/>
        <v>74.138333333333335</v>
      </c>
      <c r="L472" s="288">
        <v>444.83</v>
      </c>
      <c r="M472" s="289"/>
      <c r="N472" s="290">
        <f t="shared" si="69"/>
        <v>0</v>
      </c>
      <c r="O472" s="33" t="s">
        <v>14</v>
      </c>
      <c r="P472" s="7">
        <f>F472*M472</f>
        <v>0</v>
      </c>
      <c r="Q472" s="34" t="s">
        <v>15</v>
      </c>
      <c r="R472" s="7">
        <f>G472*M472</f>
        <v>0</v>
      </c>
      <c r="W472" s="8" t="s">
        <v>546</v>
      </c>
    </row>
    <row r="473" spans="1:23" ht="18" customHeight="1" x14ac:dyDescent="0.2">
      <c r="A473" s="1" t="s">
        <v>9</v>
      </c>
      <c r="B473" s="124" t="s">
        <v>1459</v>
      </c>
      <c r="C473" s="79" t="s">
        <v>1476</v>
      </c>
      <c r="D473" s="284" t="s">
        <v>1027</v>
      </c>
      <c r="E473" s="285" t="s">
        <v>1028</v>
      </c>
      <c r="F473" s="187">
        <f>0.05*6</f>
        <v>0.30000000000000004</v>
      </c>
      <c r="G473" s="31">
        <f>0.05*6</f>
        <v>0.30000000000000004</v>
      </c>
      <c r="H473" s="185">
        <v>6</v>
      </c>
      <c r="I473" s="286" t="s">
        <v>1025</v>
      </c>
      <c r="J473" s="189" t="s">
        <v>1026</v>
      </c>
      <c r="K473" s="287">
        <f t="shared" si="68"/>
        <v>74.138333333333335</v>
      </c>
      <c r="L473" s="288">
        <v>444.83</v>
      </c>
      <c r="M473" s="289"/>
      <c r="N473" s="290">
        <f t="shared" si="69"/>
        <v>0</v>
      </c>
      <c r="O473" s="33" t="s">
        <v>14</v>
      </c>
      <c r="P473" s="7">
        <f>F473*M473</f>
        <v>0</v>
      </c>
      <c r="Q473" s="34" t="s">
        <v>15</v>
      </c>
      <c r="R473" s="7">
        <f>G473*M473</f>
        <v>0</v>
      </c>
      <c r="W473" s="8" t="s">
        <v>546</v>
      </c>
    </row>
    <row r="474" spans="1:23" ht="18" customHeight="1" x14ac:dyDescent="0.2">
      <c r="A474" s="1" t="s">
        <v>9</v>
      </c>
      <c r="B474" s="124" t="s">
        <v>1459</v>
      </c>
      <c r="C474" s="79" t="s">
        <v>1476</v>
      </c>
      <c r="D474" s="284" t="s">
        <v>1029</v>
      </c>
      <c r="E474" s="285" t="s">
        <v>1030</v>
      </c>
      <c r="F474" s="187">
        <f>0.1*12</f>
        <v>1.2000000000000002</v>
      </c>
      <c r="G474" s="31">
        <f>0.1*12</f>
        <v>1.2000000000000002</v>
      </c>
      <c r="H474" s="185">
        <v>12</v>
      </c>
      <c r="I474" s="286" t="s">
        <v>1031</v>
      </c>
      <c r="J474" s="189"/>
      <c r="K474" s="287">
        <f t="shared" si="68"/>
        <v>56.896666666666668</v>
      </c>
      <c r="L474" s="288">
        <v>682.76</v>
      </c>
      <c r="M474" s="289"/>
      <c r="N474" s="290">
        <f t="shared" si="69"/>
        <v>0</v>
      </c>
      <c r="O474" s="33" t="s">
        <v>14</v>
      </c>
      <c r="P474" s="7">
        <f>F474*M474</f>
        <v>0</v>
      </c>
      <c r="Q474" s="34" t="s">
        <v>15</v>
      </c>
      <c r="R474" s="7">
        <f>G474*M474</f>
        <v>0</v>
      </c>
      <c r="W474" s="8" t="s">
        <v>546</v>
      </c>
    </row>
    <row r="475" spans="1:23" ht="18" customHeight="1" x14ac:dyDescent="0.2">
      <c r="A475" s="1" t="s">
        <v>9</v>
      </c>
      <c r="B475" s="124" t="s">
        <v>1459</v>
      </c>
      <c r="C475" s="79" t="s">
        <v>1476</v>
      </c>
      <c r="D475" s="284" t="s">
        <v>1032</v>
      </c>
      <c r="E475" s="285" t="s">
        <v>1033</v>
      </c>
      <c r="F475" s="187">
        <v>1.2</v>
      </c>
      <c r="G475" s="31"/>
      <c r="H475" s="185">
        <v>6</v>
      </c>
      <c r="I475" s="286" t="s">
        <v>1025</v>
      </c>
      <c r="J475" s="189"/>
      <c r="K475" s="287">
        <f t="shared" si="68"/>
        <v>86.206666666666663</v>
      </c>
      <c r="L475" s="288">
        <v>517.24</v>
      </c>
      <c r="M475" s="289"/>
      <c r="N475" s="290">
        <f t="shared" si="69"/>
        <v>0</v>
      </c>
      <c r="O475" s="32" t="s">
        <v>14</v>
      </c>
      <c r="P475" s="7">
        <f>F475*M475</f>
        <v>0</v>
      </c>
      <c r="Q475" s="7"/>
      <c r="W475" s="8" t="s">
        <v>546</v>
      </c>
    </row>
    <row r="476" spans="1:23" ht="18" customHeight="1" x14ac:dyDescent="0.2">
      <c r="A476" s="1" t="s">
        <v>9</v>
      </c>
      <c r="B476" s="124" t="s">
        <v>1459</v>
      </c>
      <c r="C476" s="79" t="s">
        <v>1476</v>
      </c>
      <c r="D476" s="284" t="s">
        <v>1034</v>
      </c>
      <c r="E476" s="285" t="s">
        <v>1035</v>
      </c>
      <c r="F476" s="187">
        <v>1.2</v>
      </c>
      <c r="G476" s="31"/>
      <c r="H476" s="185">
        <v>6</v>
      </c>
      <c r="I476" s="286" t="s">
        <v>1025</v>
      </c>
      <c r="J476" s="189"/>
      <c r="K476" s="287">
        <f t="shared" si="68"/>
        <v>86.206666666666663</v>
      </c>
      <c r="L476" s="288">
        <v>517.24</v>
      </c>
      <c r="M476" s="289"/>
      <c r="N476" s="290">
        <f t="shared" si="69"/>
        <v>0</v>
      </c>
      <c r="O476" s="32" t="s">
        <v>14</v>
      </c>
      <c r="P476" s="7">
        <f>F476*M476</f>
        <v>0</v>
      </c>
      <c r="Q476" s="7"/>
      <c r="W476" s="8" t="s">
        <v>546</v>
      </c>
    </row>
    <row r="477" spans="1:23" ht="18" customHeight="1" x14ac:dyDescent="0.2">
      <c r="A477" s="1" t="s">
        <v>9</v>
      </c>
      <c r="B477" s="124" t="s">
        <v>1459</v>
      </c>
      <c r="C477" s="79" t="s">
        <v>1476</v>
      </c>
      <c r="D477" s="284" t="s">
        <v>1036</v>
      </c>
      <c r="E477" s="285" t="s">
        <v>1037</v>
      </c>
      <c r="F477" s="187">
        <f t="shared" ref="F477:G479" si="70">0.4*6</f>
        <v>2.4000000000000004</v>
      </c>
      <c r="G477" s="31">
        <f t="shared" si="70"/>
        <v>2.4000000000000004</v>
      </c>
      <c r="H477" s="185">
        <v>6</v>
      </c>
      <c r="I477" s="286" t="s">
        <v>1025</v>
      </c>
      <c r="J477" s="189" t="s">
        <v>1038</v>
      </c>
      <c r="K477" s="287">
        <f t="shared" si="68"/>
        <v>168.10333333333332</v>
      </c>
      <c r="L477" s="288">
        <v>1008.62</v>
      </c>
      <c r="M477" s="289"/>
      <c r="N477" s="290">
        <f t="shared" si="69"/>
        <v>0</v>
      </c>
      <c r="O477" s="33" t="s">
        <v>14</v>
      </c>
      <c r="P477" s="7">
        <f>F477*M477</f>
        <v>0</v>
      </c>
      <c r="Q477" s="34" t="s">
        <v>15</v>
      </c>
      <c r="R477" s="7">
        <f>G477*M477</f>
        <v>0</v>
      </c>
      <c r="W477" s="8" t="s">
        <v>546</v>
      </c>
    </row>
    <row r="478" spans="1:23" ht="18" customHeight="1" x14ac:dyDescent="0.2">
      <c r="A478" s="1" t="s">
        <v>9</v>
      </c>
      <c r="B478" s="124" t="s">
        <v>1459</v>
      </c>
      <c r="C478" s="79" t="s">
        <v>1476</v>
      </c>
      <c r="D478" s="284" t="s">
        <v>1039</v>
      </c>
      <c r="E478" s="285" t="s">
        <v>1040</v>
      </c>
      <c r="F478" s="187">
        <f t="shared" si="70"/>
        <v>2.4000000000000004</v>
      </c>
      <c r="G478" s="31">
        <f t="shared" si="70"/>
        <v>2.4000000000000004</v>
      </c>
      <c r="H478" s="185">
        <v>6</v>
      </c>
      <c r="I478" s="286" t="s">
        <v>1025</v>
      </c>
      <c r="J478" s="189" t="s">
        <v>1038</v>
      </c>
      <c r="K478" s="287">
        <f t="shared" si="68"/>
        <v>168.10333333333332</v>
      </c>
      <c r="L478" s="288">
        <v>1008.62</v>
      </c>
      <c r="M478" s="289"/>
      <c r="N478" s="290">
        <f t="shared" si="69"/>
        <v>0</v>
      </c>
      <c r="O478" s="33" t="s">
        <v>14</v>
      </c>
      <c r="P478" s="7">
        <f>F478*M478</f>
        <v>0</v>
      </c>
      <c r="Q478" s="34" t="s">
        <v>15</v>
      </c>
      <c r="R478" s="7">
        <f>G478*M478</f>
        <v>0</v>
      </c>
      <c r="W478" s="8" t="s">
        <v>546</v>
      </c>
    </row>
    <row r="479" spans="1:23" ht="18" customHeight="1" x14ac:dyDescent="0.2">
      <c r="A479" s="1" t="s">
        <v>9</v>
      </c>
      <c r="B479" s="124" t="s">
        <v>1459</v>
      </c>
      <c r="C479" s="79" t="s">
        <v>1476</v>
      </c>
      <c r="D479" s="284" t="s">
        <v>1041</v>
      </c>
      <c r="E479" s="285" t="s">
        <v>1042</v>
      </c>
      <c r="F479" s="187">
        <f t="shared" si="70"/>
        <v>2.4000000000000004</v>
      </c>
      <c r="G479" s="31">
        <f t="shared" si="70"/>
        <v>2.4000000000000004</v>
      </c>
      <c r="H479" s="185">
        <v>6</v>
      </c>
      <c r="I479" s="286" t="s">
        <v>1025</v>
      </c>
      <c r="J479" s="189" t="s">
        <v>1038</v>
      </c>
      <c r="K479" s="287">
        <f t="shared" si="68"/>
        <v>168.10333333333332</v>
      </c>
      <c r="L479" s="288">
        <v>1008.62</v>
      </c>
      <c r="M479" s="289"/>
      <c r="N479" s="290">
        <f t="shared" si="69"/>
        <v>0</v>
      </c>
      <c r="O479" s="33" t="s">
        <v>14</v>
      </c>
      <c r="P479" s="7">
        <f>F479*M479</f>
        <v>0</v>
      </c>
      <c r="Q479" s="34" t="s">
        <v>15</v>
      </c>
      <c r="R479" s="7">
        <f>G479*M479</f>
        <v>0</v>
      </c>
      <c r="W479" s="8" t="s">
        <v>546</v>
      </c>
    </row>
    <row r="480" spans="1:23" ht="18" customHeight="1" x14ac:dyDescent="0.2">
      <c r="A480" s="1" t="s">
        <v>9</v>
      </c>
      <c r="B480" s="124" t="s">
        <v>1459</v>
      </c>
      <c r="C480" s="79" t="s">
        <v>1476</v>
      </c>
      <c r="D480" s="284" t="s">
        <v>1043</v>
      </c>
      <c r="E480" s="285" t="s">
        <v>1044</v>
      </c>
      <c r="F480" s="187">
        <f t="shared" ref="F480:G482" si="71">0.2*6</f>
        <v>1.2000000000000002</v>
      </c>
      <c r="G480" s="31">
        <f t="shared" si="71"/>
        <v>1.2000000000000002</v>
      </c>
      <c r="H480" s="185">
        <v>6</v>
      </c>
      <c r="I480" s="286" t="s">
        <v>1025</v>
      </c>
      <c r="J480" s="189" t="s">
        <v>1038</v>
      </c>
      <c r="K480" s="287">
        <f t="shared" si="68"/>
        <v>58.620000000000005</v>
      </c>
      <c r="L480" s="288">
        <v>351.72</v>
      </c>
      <c r="M480" s="289"/>
      <c r="N480" s="290">
        <f t="shared" si="69"/>
        <v>0</v>
      </c>
      <c r="O480" s="33" t="s">
        <v>14</v>
      </c>
      <c r="P480" s="7">
        <f>F480*M480</f>
        <v>0</v>
      </c>
      <c r="Q480" s="34" t="s">
        <v>15</v>
      </c>
      <c r="R480" s="7">
        <f>G480*M480</f>
        <v>0</v>
      </c>
      <c r="W480" s="8" t="s">
        <v>546</v>
      </c>
    </row>
    <row r="481" spans="1:23" ht="18" customHeight="1" x14ac:dyDescent="0.2">
      <c r="A481" s="1" t="s">
        <v>9</v>
      </c>
      <c r="B481" s="124" t="s">
        <v>1459</v>
      </c>
      <c r="C481" s="79" t="s">
        <v>1476</v>
      </c>
      <c r="D481" s="284" t="s">
        <v>1045</v>
      </c>
      <c r="E481" s="285" t="s">
        <v>1046</v>
      </c>
      <c r="F481" s="187">
        <f t="shared" si="71"/>
        <v>1.2000000000000002</v>
      </c>
      <c r="G481" s="31">
        <f t="shared" si="71"/>
        <v>1.2000000000000002</v>
      </c>
      <c r="H481" s="185">
        <v>6</v>
      </c>
      <c r="I481" s="286" t="s">
        <v>1025</v>
      </c>
      <c r="J481" s="189" t="s">
        <v>1038</v>
      </c>
      <c r="K481" s="287">
        <f t="shared" si="68"/>
        <v>58.620000000000005</v>
      </c>
      <c r="L481" s="288">
        <v>351.72</v>
      </c>
      <c r="M481" s="289"/>
      <c r="N481" s="290">
        <f t="shared" si="69"/>
        <v>0</v>
      </c>
      <c r="O481" s="33" t="s">
        <v>14</v>
      </c>
      <c r="P481" s="7">
        <f>F481*M481</f>
        <v>0</v>
      </c>
      <c r="Q481" s="34" t="s">
        <v>15</v>
      </c>
      <c r="R481" s="7">
        <f>G481*M481</f>
        <v>0</v>
      </c>
      <c r="W481" s="8" t="s">
        <v>546</v>
      </c>
    </row>
    <row r="482" spans="1:23" ht="18" customHeight="1" x14ac:dyDescent="0.2">
      <c r="A482" s="1" t="s">
        <v>9</v>
      </c>
      <c r="B482" s="124" t="s">
        <v>1459</v>
      </c>
      <c r="C482" s="79" t="s">
        <v>1476</v>
      </c>
      <c r="D482" s="284" t="s">
        <v>1047</v>
      </c>
      <c r="E482" s="285" t="s">
        <v>1048</v>
      </c>
      <c r="F482" s="187">
        <f t="shared" si="71"/>
        <v>1.2000000000000002</v>
      </c>
      <c r="G482" s="31">
        <f t="shared" si="71"/>
        <v>1.2000000000000002</v>
      </c>
      <c r="H482" s="185">
        <v>6</v>
      </c>
      <c r="I482" s="286" t="s">
        <v>1025</v>
      </c>
      <c r="J482" s="189" t="s">
        <v>1038</v>
      </c>
      <c r="K482" s="287">
        <f t="shared" si="68"/>
        <v>58.620000000000005</v>
      </c>
      <c r="L482" s="288">
        <v>351.72</v>
      </c>
      <c r="M482" s="289"/>
      <c r="N482" s="290">
        <f t="shared" si="69"/>
        <v>0</v>
      </c>
      <c r="O482" s="33" t="s">
        <v>14</v>
      </c>
      <c r="P482" s="7">
        <f>F482*M482</f>
        <v>0</v>
      </c>
      <c r="Q482" s="34" t="s">
        <v>15</v>
      </c>
      <c r="R482" s="7">
        <f>G482*M482</f>
        <v>0</v>
      </c>
      <c r="W482" s="8" t="s">
        <v>546</v>
      </c>
    </row>
    <row r="483" spans="1:23" ht="18" customHeight="1" x14ac:dyDescent="0.2">
      <c r="A483" s="1" t="s">
        <v>9</v>
      </c>
      <c r="B483" s="124" t="s">
        <v>1459</v>
      </c>
      <c r="C483" s="79" t="s">
        <v>1476</v>
      </c>
      <c r="D483" s="284" t="s">
        <v>1049</v>
      </c>
      <c r="E483" s="285" t="s">
        <v>1050</v>
      </c>
      <c r="F483" s="187">
        <f t="shared" ref="F483:G486" si="72">0.4*6</f>
        <v>2.4000000000000004</v>
      </c>
      <c r="G483" s="31">
        <f t="shared" si="72"/>
        <v>2.4000000000000004</v>
      </c>
      <c r="H483" s="185">
        <v>6</v>
      </c>
      <c r="I483" s="286" t="s">
        <v>1025</v>
      </c>
      <c r="J483" s="189" t="s">
        <v>1038</v>
      </c>
      <c r="K483" s="287">
        <f t="shared" si="68"/>
        <v>96.551666666666662</v>
      </c>
      <c r="L483" s="288">
        <v>579.30999999999995</v>
      </c>
      <c r="M483" s="289"/>
      <c r="N483" s="290">
        <f t="shared" si="69"/>
        <v>0</v>
      </c>
      <c r="O483" s="33" t="s">
        <v>14</v>
      </c>
      <c r="P483" s="7">
        <f>F483*M483</f>
        <v>0</v>
      </c>
      <c r="Q483" s="34" t="s">
        <v>15</v>
      </c>
      <c r="R483" s="7">
        <f>G483*M483</f>
        <v>0</v>
      </c>
      <c r="W483" s="8" t="s">
        <v>546</v>
      </c>
    </row>
    <row r="484" spans="1:23" ht="18" customHeight="1" x14ac:dyDescent="0.2">
      <c r="A484" s="1" t="s">
        <v>9</v>
      </c>
      <c r="B484" s="124" t="s">
        <v>1459</v>
      </c>
      <c r="C484" s="79" t="s">
        <v>1476</v>
      </c>
      <c r="D484" s="284" t="s">
        <v>1051</v>
      </c>
      <c r="E484" s="285" t="s">
        <v>1052</v>
      </c>
      <c r="F484" s="187">
        <f t="shared" si="72"/>
        <v>2.4000000000000004</v>
      </c>
      <c r="G484" s="31">
        <f t="shared" si="72"/>
        <v>2.4000000000000004</v>
      </c>
      <c r="H484" s="185">
        <v>6</v>
      </c>
      <c r="I484" s="286" t="s">
        <v>1025</v>
      </c>
      <c r="J484" s="189" t="s">
        <v>1038</v>
      </c>
      <c r="K484" s="287">
        <f t="shared" si="68"/>
        <v>96.551666666666662</v>
      </c>
      <c r="L484" s="288">
        <v>579.30999999999995</v>
      </c>
      <c r="M484" s="289"/>
      <c r="N484" s="290">
        <f t="shared" si="69"/>
        <v>0</v>
      </c>
      <c r="O484" s="33" t="s">
        <v>14</v>
      </c>
      <c r="P484" s="7">
        <f>F484*M484</f>
        <v>0</v>
      </c>
      <c r="Q484" s="34" t="s">
        <v>15</v>
      </c>
      <c r="R484" s="7">
        <f>G484*M484</f>
        <v>0</v>
      </c>
      <c r="W484" s="8" t="s">
        <v>546</v>
      </c>
    </row>
    <row r="485" spans="1:23" ht="18" customHeight="1" x14ac:dyDescent="0.2">
      <c r="A485" s="1" t="s">
        <v>9</v>
      </c>
      <c r="B485" s="124" t="s">
        <v>1459</v>
      </c>
      <c r="C485" s="79" t="s">
        <v>1476</v>
      </c>
      <c r="D485" s="284" t="s">
        <v>1053</v>
      </c>
      <c r="E485" s="285" t="s">
        <v>1054</v>
      </c>
      <c r="F485" s="187">
        <f t="shared" si="72"/>
        <v>2.4000000000000004</v>
      </c>
      <c r="G485" s="31">
        <f t="shared" si="72"/>
        <v>2.4000000000000004</v>
      </c>
      <c r="H485" s="185">
        <v>6</v>
      </c>
      <c r="I485" s="286" t="s">
        <v>1025</v>
      </c>
      <c r="J485" s="189" t="s">
        <v>1038</v>
      </c>
      <c r="K485" s="287">
        <f t="shared" si="68"/>
        <v>96.551666666666662</v>
      </c>
      <c r="L485" s="288">
        <v>579.30999999999995</v>
      </c>
      <c r="M485" s="289"/>
      <c r="N485" s="290">
        <f t="shared" si="69"/>
        <v>0</v>
      </c>
      <c r="O485" s="33" t="s">
        <v>14</v>
      </c>
      <c r="P485" s="7">
        <f>F485*M485</f>
        <v>0</v>
      </c>
      <c r="Q485" s="34" t="s">
        <v>15</v>
      </c>
      <c r="R485" s="7">
        <f>G485*M485</f>
        <v>0</v>
      </c>
      <c r="W485" s="8" t="s">
        <v>546</v>
      </c>
    </row>
    <row r="486" spans="1:23" ht="18" customHeight="1" x14ac:dyDescent="0.2">
      <c r="A486" s="1" t="s">
        <v>9</v>
      </c>
      <c r="B486" s="124" t="s">
        <v>1459</v>
      </c>
      <c r="C486" s="79" t="s">
        <v>1476</v>
      </c>
      <c r="D486" s="284" t="s">
        <v>1055</v>
      </c>
      <c r="E486" s="285" t="s">
        <v>1056</v>
      </c>
      <c r="F486" s="187">
        <f t="shared" si="72"/>
        <v>2.4000000000000004</v>
      </c>
      <c r="G486" s="31">
        <f t="shared" si="72"/>
        <v>2.4000000000000004</v>
      </c>
      <c r="H486" s="185">
        <v>6</v>
      </c>
      <c r="I486" s="286" t="s">
        <v>1025</v>
      </c>
      <c r="J486" s="190" t="s">
        <v>1038</v>
      </c>
      <c r="K486" s="287">
        <f t="shared" si="68"/>
        <v>96.551666666666662</v>
      </c>
      <c r="L486" s="288">
        <v>579.30999999999995</v>
      </c>
      <c r="M486" s="289"/>
      <c r="N486" s="290">
        <f t="shared" si="69"/>
        <v>0</v>
      </c>
      <c r="O486" s="33" t="s">
        <v>14</v>
      </c>
      <c r="P486" s="7">
        <f>F486*M486</f>
        <v>0</v>
      </c>
      <c r="Q486" s="34" t="s">
        <v>15</v>
      </c>
      <c r="R486" s="7">
        <f>G486*M486</f>
        <v>0</v>
      </c>
      <c r="W486" s="8" t="s">
        <v>546</v>
      </c>
    </row>
    <row r="487" spans="1:23" ht="9.9499999999999993" customHeight="1" x14ac:dyDescent="0.2">
      <c r="A487" s="27" t="s">
        <v>9</v>
      </c>
      <c r="B487" s="123" t="s">
        <v>1459</v>
      </c>
      <c r="C487" s="77" t="s">
        <v>1057</v>
      </c>
      <c r="D487" s="216"/>
      <c r="E487" s="217"/>
      <c r="F487" s="28"/>
      <c r="G487" s="28"/>
      <c r="H487" s="28"/>
      <c r="I487" s="218"/>
      <c r="J487" s="78"/>
      <c r="K487" s="219"/>
      <c r="L487" s="217"/>
      <c r="M487" s="29"/>
      <c r="N487" s="29"/>
      <c r="O487" s="7"/>
      <c r="Q487" s="7"/>
    </row>
    <row r="488" spans="1:23" ht="18" customHeight="1" x14ac:dyDescent="0.2">
      <c r="A488" s="1" t="s">
        <v>9</v>
      </c>
      <c r="B488" s="124" t="s">
        <v>1459</v>
      </c>
      <c r="C488" s="79" t="s">
        <v>1057</v>
      </c>
      <c r="D488" s="284" t="s">
        <v>1058</v>
      </c>
      <c r="E488" s="285" t="s">
        <v>1059</v>
      </c>
      <c r="F488" s="187">
        <v>12</v>
      </c>
      <c r="G488" s="31"/>
      <c r="H488" s="185">
        <v>12</v>
      </c>
      <c r="I488" s="286" t="s">
        <v>47</v>
      </c>
      <c r="J488" s="188" t="s">
        <v>1060</v>
      </c>
      <c r="K488" s="287">
        <f t="shared" ref="K488:K497" si="73">L488/H488</f>
        <v>141.25</v>
      </c>
      <c r="L488" s="288">
        <v>1695</v>
      </c>
      <c r="M488" s="289"/>
      <c r="N488" s="290">
        <f t="shared" ref="N488:N497" si="74">M488*L488</f>
        <v>0</v>
      </c>
      <c r="O488" s="32" t="s">
        <v>14</v>
      </c>
      <c r="P488" s="7">
        <f>F488*M488</f>
        <v>0</v>
      </c>
      <c r="Q488" s="7"/>
      <c r="U488" s="8" t="s">
        <v>16</v>
      </c>
    </row>
    <row r="489" spans="1:23" ht="18" customHeight="1" x14ac:dyDescent="0.2">
      <c r="A489" s="1" t="s">
        <v>9</v>
      </c>
      <c r="B489" s="124" t="s">
        <v>1459</v>
      </c>
      <c r="C489" s="79" t="s">
        <v>1057</v>
      </c>
      <c r="D489" s="284" t="s">
        <v>1061</v>
      </c>
      <c r="E489" s="285" t="s">
        <v>1062</v>
      </c>
      <c r="F489" s="187">
        <v>0.5</v>
      </c>
      <c r="G489" s="31"/>
      <c r="H489" s="185">
        <v>36</v>
      </c>
      <c r="I489" s="286" t="s">
        <v>227</v>
      </c>
      <c r="J489" s="189" t="s">
        <v>1063</v>
      </c>
      <c r="K489" s="287">
        <f t="shared" si="73"/>
        <v>101.77027777777778</v>
      </c>
      <c r="L489" s="288">
        <v>3663.73</v>
      </c>
      <c r="M489" s="289"/>
      <c r="N489" s="290">
        <f t="shared" si="74"/>
        <v>0</v>
      </c>
      <c r="O489" s="32" t="s">
        <v>14</v>
      </c>
      <c r="P489" s="7">
        <f>F489*M489</f>
        <v>0</v>
      </c>
      <c r="Q489" s="7"/>
      <c r="U489" s="8" t="s">
        <v>16</v>
      </c>
    </row>
    <row r="490" spans="1:23" ht="18" customHeight="1" x14ac:dyDescent="0.2">
      <c r="A490" s="1" t="s">
        <v>9</v>
      </c>
      <c r="B490" s="124" t="s">
        <v>1459</v>
      </c>
      <c r="C490" s="79" t="s">
        <v>1057</v>
      </c>
      <c r="D490" s="284" t="s">
        <v>1064</v>
      </c>
      <c r="E490" s="285" t="s">
        <v>1065</v>
      </c>
      <c r="F490" s="187">
        <v>12</v>
      </c>
      <c r="G490" s="31"/>
      <c r="H490" s="185">
        <v>12</v>
      </c>
      <c r="I490" s="286" t="s">
        <v>47</v>
      </c>
      <c r="J490" s="189" t="s">
        <v>1063</v>
      </c>
      <c r="K490" s="287">
        <f t="shared" si="73"/>
        <v>222.08333333333334</v>
      </c>
      <c r="L490" s="288">
        <v>2665</v>
      </c>
      <c r="M490" s="289"/>
      <c r="N490" s="290">
        <f t="shared" si="74"/>
        <v>0</v>
      </c>
      <c r="O490" s="32" t="s">
        <v>14</v>
      </c>
      <c r="P490" s="7">
        <f>F490*M490</f>
        <v>0</v>
      </c>
      <c r="Q490" s="7"/>
      <c r="U490" s="8" t="s">
        <v>16</v>
      </c>
    </row>
    <row r="491" spans="1:23" ht="18" customHeight="1" x14ac:dyDescent="0.2">
      <c r="A491" s="1" t="s">
        <v>9</v>
      </c>
      <c r="B491" s="124" t="s">
        <v>1459</v>
      </c>
      <c r="C491" s="79" t="s">
        <v>1057</v>
      </c>
      <c r="D491" s="284" t="s">
        <v>1066</v>
      </c>
      <c r="E491" s="285" t="s">
        <v>1067</v>
      </c>
      <c r="F491" s="187">
        <f>0.035*150</f>
        <v>5.2500000000000009</v>
      </c>
      <c r="G491" s="31"/>
      <c r="H491" s="185">
        <v>150</v>
      </c>
      <c r="I491" s="286" t="s">
        <v>1068</v>
      </c>
      <c r="J491" s="189" t="s">
        <v>1003</v>
      </c>
      <c r="K491" s="287">
        <f t="shared" si="73"/>
        <v>8.1122666666666667</v>
      </c>
      <c r="L491" s="288">
        <v>1216.8399999999999</v>
      </c>
      <c r="M491" s="289"/>
      <c r="N491" s="290">
        <f t="shared" si="74"/>
        <v>0</v>
      </c>
      <c r="O491" s="32" t="s">
        <v>14</v>
      </c>
      <c r="P491" s="7">
        <f>F491*M491</f>
        <v>0</v>
      </c>
      <c r="Q491" s="7"/>
      <c r="U491" s="8" t="s">
        <v>16</v>
      </c>
    </row>
    <row r="492" spans="1:23" ht="18" customHeight="1" x14ac:dyDescent="0.2">
      <c r="A492" s="1" t="s">
        <v>9</v>
      </c>
      <c r="B492" s="124" t="s">
        <v>1459</v>
      </c>
      <c r="C492" s="79" t="s">
        <v>1057</v>
      </c>
      <c r="D492" s="284" t="s">
        <v>1069</v>
      </c>
      <c r="E492" s="285" t="s">
        <v>1070</v>
      </c>
      <c r="F492" s="187">
        <f>0.035*150</f>
        <v>5.2500000000000009</v>
      </c>
      <c r="G492" s="31"/>
      <c r="H492" s="185">
        <v>150</v>
      </c>
      <c r="I492" s="286" t="s">
        <v>1068</v>
      </c>
      <c r="J492" s="189" t="s">
        <v>1063</v>
      </c>
      <c r="K492" s="287">
        <f t="shared" si="73"/>
        <v>8.2653999999999996</v>
      </c>
      <c r="L492" s="288">
        <v>1239.81</v>
      </c>
      <c r="M492" s="289"/>
      <c r="N492" s="290">
        <f t="shared" si="74"/>
        <v>0</v>
      </c>
      <c r="O492" s="32" t="s">
        <v>14</v>
      </c>
      <c r="P492" s="7">
        <f>F492*M492</f>
        <v>0</v>
      </c>
      <c r="Q492" s="7"/>
      <c r="U492" s="8" t="s">
        <v>16</v>
      </c>
    </row>
    <row r="493" spans="1:23" ht="18" customHeight="1" x14ac:dyDescent="0.2">
      <c r="A493" s="1" t="s">
        <v>9</v>
      </c>
      <c r="B493" s="124" t="s">
        <v>1459</v>
      </c>
      <c r="C493" s="79" t="s">
        <v>1057</v>
      </c>
      <c r="D493" s="284" t="s">
        <v>1071</v>
      </c>
      <c r="E493" s="285" t="s">
        <v>1072</v>
      </c>
      <c r="F493" s="187">
        <v>0.25</v>
      </c>
      <c r="G493" s="31"/>
      <c r="H493" s="185">
        <v>60</v>
      </c>
      <c r="I493" s="286" t="s">
        <v>1073</v>
      </c>
      <c r="J493" s="189" t="s">
        <v>1063</v>
      </c>
      <c r="K493" s="287">
        <f t="shared" si="73"/>
        <v>52.212499999999999</v>
      </c>
      <c r="L493" s="288">
        <v>3132.75</v>
      </c>
      <c r="M493" s="289"/>
      <c r="N493" s="290">
        <f t="shared" si="74"/>
        <v>0</v>
      </c>
      <c r="O493" s="32" t="s">
        <v>14</v>
      </c>
      <c r="P493" s="7">
        <f>F493*M493</f>
        <v>0</v>
      </c>
      <c r="Q493" s="7"/>
      <c r="U493" s="8" t="s">
        <v>16</v>
      </c>
    </row>
    <row r="494" spans="1:23" ht="18" customHeight="1" x14ac:dyDescent="0.2">
      <c r="A494" s="1" t="s">
        <v>9</v>
      </c>
      <c r="B494" s="124" t="s">
        <v>1459</v>
      </c>
      <c r="C494" s="79" t="s">
        <v>1057</v>
      </c>
      <c r="D494" s="284" t="s">
        <v>1074</v>
      </c>
      <c r="E494" s="285" t="s">
        <v>1075</v>
      </c>
      <c r="F494" s="187">
        <v>16</v>
      </c>
      <c r="G494" s="31"/>
      <c r="H494" s="185">
        <v>8</v>
      </c>
      <c r="I494" s="286" t="s">
        <v>1076</v>
      </c>
      <c r="J494" s="189" t="s">
        <v>1003</v>
      </c>
      <c r="K494" s="287">
        <f t="shared" si="73"/>
        <v>319.97000000000003</v>
      </c>
      <c r="L494" s="288">
        <v>2559.7600000000002</v>
      </c>
      <c r="M494" s="289"/>
      <c r="N494" s="290">
        <f t="shared" si="74"/>
        <v>0</v>
      </c>
      <c r="O494" s="32" t="s">
        <v>14</v>
      </c>
      <c r="P494" s="7">
        <f>F494*M494</f>
        <v>0</v>
      </c>
      <c r="Q494" s="7"/>
      <c r="U494" s="8" t="s">
        <v>16</v>
      </c>
    </row>
    <row r="495" spans="1:23" ht="18" customHeight="1" x14ac:dyDescent="0.2">
      <c r="A495" s="1" t="s">
        <v>9</v>
      </c>
      <c r="B495" s="124" t="s">
        <v>1459</v>
      </c>
      <c r="C495" s="79" t="s">
        <v>1057</v>
      </c>
      <c r="D495" s="284" t="s">
        <v>1077</v>
      </c>
      <c r="E495" s="285" t="s">
        <v>1078</v>
      </c>
      <c r="F495" s="187">
        <v>0.25</v>
      </c>
      <c r="G495" s="31"/>
      <c r="H495" s="185">
        <v>60</v>
      </c>
      <c r="I495" s="286" t="s">
        <v>1073</v>
      </c>
      <c r="J495" s="189" t="s">
        <v>1003</v>
      </c>
      <c r="K495" s="287">
        <f t="shared" si="73"/>
        <v>46.956666666666671</v>
      </c>
      <c r="L495" s="288">
        <v>2817.4</v>
      </c>
      <c r="M495" s="289"/>
      <c r="N495" s="290">
        <f t="shared" si="74"/>
        <v>0</v>
      </c>
      <c r="O495" s="32" t="s">
        <v>14</v>
      </c>
      <c r="P495" s="7">
        <f>F495*M495</f>
        <v>0</v>
      </c>
      <c r="Q495" s="7"/>
      <c r="U495" s="8" t="s">
        <v>16</v>
      </c>
    </row>
    <row r="496" spans="1:23" ht="18" customHeight="1" x14ac:dyDescent="0.2">
      <c r="A496" s="1" t="s">
        <v>9</v>
      </c>
      <c r="B496" s="124" t="s">
        <v>1459</v>
      </c>
      <c r="C496" s="79" t="s">
        <v>1057</v>
      </c>
      <c r="D496" s="284" t="s">
        <v>1079</v>
      </c>
      <c r="E496" s="285" t="s">
        <v>1080</v>
      </c>
      <c r="F496" s="187">
        <v>0.25</v>
      </c>
      <c r="G496" s="31"/>
      <c r="H496" s="185">
        <v>60</v>
      </c>
      <c r="I496" s="286" t="s">
        <v>1073</v>
      </c>
      <c r="J496" s="189" t="s">
        <v>1003</v>
      </c>
      <c r="K496" s="287">
        <f t="shared" si="73"/>
        <v>46.956666666666671</v>
      </c>
      <c r="L496" s="288">
        <v>2817.4</v>
      </c>
      <c r="M496" s="289"/>
      <c r="N496" s="290">
        <f t="shared" si="74"/>
        <v>0</v>
      </c>
      <c r="O496" s="32" t="s">
        <v>14</v>
      </c>
      <c r="P496" s="7">
        <f>F496*M496</f>
        <v>0</v>
      </c>
      <c r="Q496" s="7"/>
      <c r="U496" s="8" t="s">
        <v>16</v>
      </c>
    </row>
    <row r="497" spans="1:21" ht="18" customHeight="1" x14ac:dyDescent="0.2">
      <c r="A497" s="1" t="s">
        <v>9</v>
      </c>
      <c r="B497" s="124" t="s">
        <v>1459</v>
      </c>
      <c r="C497" s="79" t="s">
        <v>1057</v>
      </c>
      <c r="D497" s="284" t="s">
        <v>1081</v>
      </c>
      <c r="E497" s="285" t="s">
        <v>1082</v>
      </c>
      <c r="F497" s="187">
        <v>0.25</v>
      </c>
      <c r="G497" s="31"/>
      <c r="H497" s="185">
        <v>60</v>
      </c>
      <c r="I497" s="286" t="s">
        <v>1073</v>
      </c>
      <c r="J497" s="190" t="s">
        <v>1003</v>
      </c>
      <c r="K497" s="287">
        <f t="shared" si="73"/>
        <v>46.956666666666671</v>
      </c>
      <c r="L497" s="288">
        <v>2817.4</v>
      </c>
      <c r="M497" s="289"/>
      <c r="N497" s="290">
        <f t="shared" si="74"/>
        <v>0</v>
      </c>
      <c r="O497" s="32" t="s">
        <v>14</v>
      </c>
      <c r="P497" s="7">
        <f>F497*M497</f>
        <v>0</v>
      </c>
      <c r="Q497" s="7"/>
      <c r="U497" s="8" t="s">
        <v>16</v>
      </c>
    </row>
    <row r="498" spans="1:21" ht="9.9499999999999993" customHeight="1" x14ac:dyDescent="0.2">
      <c r="A498" s="27" t="s">
        <v>9</v>
      </c>
      <c r="B498" s="123" t="s">
        <v>1459</v>
      </c>
      <c r="C498" s="77" t="s">
        <v>1083</v>
      </c>
      <c r="D498" s="216"/>
      <c r="E498" s="217"/>
      <c r="F498" s="28"/>
      <c r="G498" s="28"/>
      <c r="H498" s="28"/>
      <c r="I498" s="218"/>
      <c r="J498" s="78"/>
      <c r="K498" s="219"/>
      <c r="L498" s="217"/>
      <c r="M498" s="29"/>
      <c r="N498" s="29"/>
      <c r="O498" s="7"/>
      <c r="Q498" s="7"/>
    </row>
    <row r="499" spans="1:21" ht="18" customHeight="1" x14ac:dyDescent="0.2">
      <c r="A499" s="1" t="s">
        <v>9</v>
      </c>
      <c r="B499" s="124" t="s">
        <v>1459</v>
      </c>
      <c r="C499" s="79" t="s">
        <v>1083</v>
      </c>
      <c r="D499" s="284" t="s">
        <v>1084</v>
      </c>
      <c r="E499" s="285" t="s">
        <v>1085</v>
      </c>
      <c r="F499" s="187">
        <f>0.75*14</f>
        <v>10.5</v>
      </c>
      <c r="G499" s="31">
        <f>0.75*14</f>
        <v>10.5</v>
      </c>
      <c r="H499" s="185">
        <v>14</v>
      </c>
      <c r="I499" s="286" t="s">
        <v>106</v>
      </c>
      <c r="J499" s="191" t="s">
        <v>1086</v>
      </c>
      <c r="K499" s="287">
        <f>L499/H499</f>
        <v>68.214285714285708</v>
      </c>
      <c r="L499" s="288">
        <v>955</v>
      </c>
      <c r="M499" s="289"/>
      <c r="N499" s="290">
        <f>M499*L499</f>
        <v>0</v>
      </c>
      <c r="O499" s="33" t="s">
        <v>14</v>
      </c>
      <c r="P499" s="7">
        <f>F499*M499</f>
        <v>0</v>
      </c>
      <c r="Q499" s="34" t="s">
        <v>15</v>
      </c>
      <c r="R499" s="7">
        <f>G499*M499</f>
        <v>0</v>
      </c>
      <c r="U499" s="8" t="s">
        <v>16</v>
      </c>
    </row>
    <row r="500" spans="1:21" ht="9.9499999999999993" customHeight="1" x14ac:dyDescent="0.2">
      <c r="A500" s="27" t="s">
        <v>9</v>
      </c>
      <c r="B500" s="123" t="s">
        <v>1459</v>
      </c>
      <c r="C500" s="77" t="s">
        <v>1087</v>
      </c>
      <c r="D500" s="216"/>
      <c r="E500" s="217"/>
      <c r="F500" s="28"/>
      <c r="G500" s="28"/>
      <c r="H500" s="28"/>
      <c r="I500" s="218"/>
      <c r="J500" s="78"/>
      <c r="K500" s="219"/>
      <c r="L500" s="217"/>
      <c r="M500" s="29"/>
      <c r="N500" s="29"/>
      <c r="O500" s="7"/>
      <c r="Q500" s="7"/>
    </row>
    <row r="501" spans="1:21" ht="18" customHeight="1" x14ac:dyDescent="0.2">
      <c r="A501" s="1" t="s">
        <v>9</v>
      </c>
      <c r="B501" s="124" t="s">
        <v>1459</v>
      </c>
      <c r="C501" s="79" t="s">
        <v>1087</v>
      </c>
      <c r="D501" s="284" t="s">
        <v>1088</v>
      </c>
      <c r="E501" s="285" t="s">
        <v>1089</v>
      </c>
      <c r="F501" s="187">
        <v>12</v>
      </c>
      <c r="G501" s="31">
        <v>12</v>
      </c>
      <c r="H501" s="185">
        <v>16</v>
      </c>
      <c r="I501" s="286" t="s">
        <v>998</v>
      </c>
      <c r="J501" s="188" t="s">
        <v>999</v>
      </c>
      <c r="K501" s="287">
        <f t="shared" ref="K501:K525" si="75">L501/H501</f>
        <v>150.3125</v>
      </c>
      <c r="L501" s="288">
        <v>2405</v>
      </c>
      <c r="M501" s="289"/>
      <c r="N501" s="290">
        <f t="shared" ref="N501:N525" si="76">M501*L501</f>
        <v>0</v>
      </c>
      <c r="O501" s="33" t="s">
        <v>14</v>
      </c>
      <c r="P501" s="7">
        <f>F501*M501</f>
        <v>0</v>
      </c>
      <c r="Q501" s="34" t="s">
        <v>15</v>
      </c>
      <c r="R501" s="7">
        <f>G501*M501</f>
        <v>0</v>
      </c>
      <c r="U501" s="8" t="s">
        <v>16</v>
      </c>
    </row>
    <row r="502" spans="1:21" ht="18" customHeight="1" x14ac:dyDescent="0.2">
      <c r="A502" s="1" t="s">
        <v>9</v>
      </c>
      <c r="B502" s="124" t="s">
        <v>1459</v>
      </c>
      <c r="C502" s="79" t="s">
        <v>1087</v>
      </c>
      <c r="D502" s="284" t="s">
        <v>1090</v>
      </c>
      <c r="E502" s="285" t="s">
        <v>1091</v>
      </c>
      <c r="F502" s="187">
        <f>0.75*18</f>
        <v>13.5</v>
      </c>
      <c r="G502" s="31">
        <f>0.75*18</f>
        <v>13.5</v>
      </c>
      <c r="H502" s="185">
        <v>18</v>
      </c>
      <c r="I502" s="286" t="s">
        <v>1092</v>
      </c>
      <c r="J502" s="189" t="s">
        <v>999</v>
      </c>
      <c r="K502" s="287">
        <f t="shared" si="75"/>
        <v>83.888888888888886</v>
      </c>
      <c r="L502" s="288">
        <v>1510</v>
      </c>
      <c r="M502" s="289"/>
      <c r="N502" s="290">
        <f t="shared" si="76"/>
        <v>0</v>
      </c>
      <c r="O502" s="33" t="s">
        <v>14</v>
      </c>
      <c r="P502" s="7">
        <f>F502*M502</f>
        <v>0</v>
      </c>
      <c r="Q502" s="34" t="s">
        <v>15</v>
      </c>
      <c r="R502" s="7">
        <f>G502*M502</f>
        <v>0</v>
      </c>
      <c r="U502" s="8" t="s">
        <v>16</v>
      </c>
    </row>
    <row r="503" spans="1:21" ht="18" customHeight="1" x14ac:dyDescent="0.2">
      <c r="A503" s="1" t="s">
        <v>9</v>
      </c>
      <c r="B503" s="124" t="s">
        <v>1459</v>
      </c>
      <c r="C503" s="79" t="s">
        <v>1087</v>
      </c>
      <c r="D503" s="284">
        <v>80</v>
      </c>
      <c r="E503" s="285" t="s">
        <v>1093</v>
      </c>
      <c r="F503" s="187">
        <v>0.75</v>
      </c>
      <c r="G503" s="31">
        <v>0.75</v>
      </c>
      <c r="H503" s="185">
        <v>12</v>
      </c>
      <c r="I503" s="286" t="s">
        <v>47</v>
      </c>
      <c r="J503" s="189" t="s">
        <v>999</v>
      </c>
      <c r="K503" s="287">
        <f t="shared" si="75"/>
        <v>88.333333333333329</v>
      </c>
      <c r="L503" s="288">
        <v>1060</v>
      </c>
      <c r="M503" s="289"/>
      <c r="N503" s="290">
        <f t="shared" si="76"/>
        <v>0</v>
      </c>
      <c r="O503" s="33" t="s">
        <v>14</v>
      </c>
      <c r="P503" s="7">
        <f>F503*M503</f>
        <v>0</v>
      </c>
      <c r="Q503" s="34" t="s">
        <v>15</v>
      </c>
      <c r="R503" s="7">
        <f>G503*M503</f>
        <v>0</v>
      </c>
      <c r="U503" s="8" t="s">
        <v>16</v>
      </c>
    </row>
    <row r="504" spans="1:21" ht="18" customHeight="1" x14ac:dyDescent="0.2">
      <c r="A504" s="1" t="s">
        <v>9</v>
      </c>
      <c r="B504" s="124" t="s">
        <v>1459</v>
      </c>
      <c r="C504" s="79" t="s">
        <v>1087</v>
      </c>
      <c r="D504" s="284" t="s">
        <v>1094</v>
      </c>
      <c r="E504" s="285" t="s">
        <v>1095</v>
      </c>
      <c r="F504" s="187"/>
      <c r="G504" s="31"/>
      <c r="H504" s="185">
        <v>35</v>
      </c>
      <c r="I504" s="286" t="s">
        <v>1096</v>
      </c>
      <c r="J504" s="189" t="s">
        <v>1097</v>
      </c>
      <c r="K504" s="287">
        <f t="shared" si="75"/>
        <v>82.932285714285712</v>
      </c>
      <c r="L504" s="288">
        <v>2902.63</v>
      </c>
      <c r="M504" s="289"/>
      <c r="N504" s="290">
        <f t="shared" si="76"/>
        <v>0</v>
      </c>
      <c r="O504" s="32"/>
      <c r="Q504" s="7"/>
      <c r="U504" s="8" t="s">
        <v>16</v>
      </c>
    </row>
    <row r="505" spans="1:21" ht="18" customHeight="1" x14ac:dyDescent="0.2">
      <c r="A505" s="1" t="s">
        <v>9</v>
      </c>
      <c r="B505" s="124" t="s">
        <v>1459</v>
      </c>
      <c r="C505" s="79" t="s">
        <v>1087</v>
      </c>
      <c r="D505" s="284" t="s">
        <v>1098</v>
      </c>
      <c r="E505" s="285" t="s">
        <v>1099</v>
      </c>
      <c r="F505" s="187">
        <v>0.5</v>
      </c>
      <c r="G505" s="31"/>
      <c r="H505" s="185">
        <v>40</v>
      </c>
      <c r="I505" s="286" t="s">
        <v>215</v>
      </c>
      <c r="J505" s="189" t="s">
        <v>1100</v>
      </c>
      <c r="K505" s="287">
        <f t="shared" si="75"/>
        <v>102.5</v>
      </c>
      <c r="L505" s="288">
        <v>4100</v>
      </c>
      <c r="M505" s="289"/>
      <c r="N505" s="290">
        <f t="shared" si="76"/>
        <v>0</v>
      </c>
      <c r="O505" s="32" t="s">
        <v>14</v>
      </c>
      <c r="P505" s="7">
        <f>F505*M505</f>
        <v>0</v>
      </c>
      <c r="Q505" s="7"/>
      <c r="U505" s="8" t="s">
        <v>16</v>
      </c>
    </row>
    <row r="506" spans="1:21" ht="18" customHeight="1" x14ac:dyDescent="0.2">
      <c r="A506" s="1" t="s">
        <v>9</v>
      </c>
      <c r="B506" s="124" t="s">
        <v>1459</v>
      </c>
      <c r="C506" s="79" t="s">
        <v>1087</v>
      </c>
      <c r="D506" s="284" t="s">
        <v>1101</v>
      </c>
      <c r="E506" s="285" t="s">
        <v>1102</v>
      </c>
      <c r="F506" s="187">
        <v>1.5</v>
      </c>
      <c r="G506" s="31">
        <v>1.5</v>
      </c>
      <c r="H506" s="185">
        <v>10</v>
      </c>
      <c r="I506" s="286" t="s">
        <v>66</v>
      </c>
      <c r="J506" s="189" t="s">
        <v>999</v>
      </c>
      <c r="K506" s="287">
        <f t="shared" si="75"/>
        <v>150.5</v>
      </c>
      <c r="L506" s="288">
        <v>1505</v>
      </c>
      <c r="M506" s="289"/>
      <c r="N506" s="290">
        <f t="shared" si="76"/>
        <v>0</v>
      </c>
      <c r="O506" s="33" t="s">
        <v>14</v>
      </c>
      <c r="P506" s="7">
        <f>F506*M506</f>
        <v>0</v>
      </c>
      <c r="Q506" s="34" t="s">
        <v>15</v>
      </c>
      <c r="R506" s="7">
        <f>G506*M506</f>
        <v>0</v>
      </c>
      <c r="U506" s="8" t="s">
        <v>16</v>
      </c>
    </row>
    <row r="507" spans="1:21" ht="18" customHeight="1" x14ac:dyDescent="0.2">
      <c r="A507" s="1" t="s">
        <v>9</v>
      </c>
      <c r="B507" s="124" t="s">
        <v>1459</v>
      </c>
      <c r="C507" s="79" t="s">
        <v>1087</v>
      </c>
      <c r="D507" s="284" t="s">
        <v>1103</v>
      </c>
      <c r="E507" s="285" t="s">
        <v>1104</v>
      </c>
      <c r="F507" s="187">
        <v>1.5</v>
      </c>
      <c r="G507" s="31">
        <v>1.5</v>
      </c>
      <c r="H507" s="185">
        <v>10</v>
      </c>
      <c r="I507" s="286" t="s">
        <v>66</v>
      </c>
      <c r="J507" s="189" t="s">
        <v>999</v>
      </c>
      <c r="K507" s="287">
        <f t="shared" si="75"/>
        <v>150.5</v>
      </c>
      <c r="L507" s="288">
        <v>1505</v>
      </c>
      <c r="M507" s="289"/>
      <c r="N507" s="290">
        <f t="shared" si="76"/>
        <v>0</v>
      </c>
      <c r="O507" s="33" t="s">
        <v>14</v>
      </c>
      <c r="P507" s="7">
        <f>F507*M507</f>
        <v>0</v>
      </c>
      <c r="Q507" s="34" t="s">
        <v>15</v>
      </c>
      <c r="R507" s="7">
        <f>G507*M507</f>
        <v>0</v>
      </c>
      <c r="U507" s="8" t="s">
        <v>16</v>
      </c>
    </row>
    <row r="508" spans="1:21" ht="18" customHeight="1" x14ac:dyDescent="0.2">
      <c r="A508" s="1" t="s">
        <v>9</v>
      </c>
      <c r="B508" s="124" t="s">
        <v>1459</v>
      </c>
      <c r="C508" s="79" t="s">
        <v>1087</v>
      </c>
      <c r="D508" s="284" t="s">
        <v>1105</v>
      </c>
      <c r="E508" s="285" t="s">
        <v>1106</v>
      </c>
      <c r="F508" s="187">
        <v>1.5</v>
      </c>
      <c r="G508" s="31">
        <v>1.5</v>
      </c>
      <c r="H508" s="185">
        <v>10</v>
      </c>
      <c r="I508" s="286" t="s">
        <v>66</v>
      </c>
      <c r="J508" s="189" t="s">
        <v>999</v>
      </c>
      <c r="K508" s="287">
        <f t="shared" si="75"/>
        <v>150.5</v>
      </c>
      <c r="L508" s="288">
        <v>1505</v>
      </c>
      <c r="M508" s="289"/>
      <c r="N508" s="290">
        <f t="shared" si="76"/>
        <v>0</v>
      </c>
      <c r="O508" s="33" t="s">
        <v>14</v>
      </c>
      <c r="P508" s="7">
        <f>F508*M508</f>
        <v>0</v>
      </c>
      <c r="Q508" s="34" t="s">
        <v>15</v>
      </c>
      <c r="R508" s="7">
        <f>G508*M508</f>
        <v>0</v>
      </c>
      <c r="U508" s="8" t="s">
        <v>16</v>
      </c>
    </row>
    <row r="509" spans="1:21" ht="18" customHeight="1" x14ac:dyDescent="0.2">
      <c r="A509" s="1" t="s">
        <v>9</v>
      </c>
      <c r="B509" s="124" t="s">
        <v>1459</v>
      </c>
      <c r="C509" s="79" t="s">
        <v>1087</v>
      </c>
      <c r="D509" s="284" t="s">
        <v>1107</v>
      </c>
      <c r="E509" s="285" t="s">
        <v>1108</v>
      </c>
      <c r="F509" s="187"/>
      <c r="G509" s="31"/>
      <c r="H509" s="185">
        <v>18</v>
      </c>
      <c r="I509" s="286" t="s">
        <v>1092</v>
      </c>
      <c r="J509" s="189" t="s">
        <v>999</v>
      </c>
      <c r="K509" s="287">
        <f t="shared" si="75"/>
        <v>189.72222222222223</v>
      </c>
      <c r="L509" s="288">
        <v>3415</v>
      </c>
      <c r="M509" s="289"/>
      <c r="N509" s="290">
        <f t="shared" si="76"/>
        <v>0</v>
      </c>
      <c r="O509" s="32"/>
      <c r="Q509" s="7"/>
      <c r="U509" s="8" t="s">
        <v>16</v>
      </c>
    </row>
    <row r="510" spans="1:21" ht="18" customHeight="1" x14ac:dyDescent="0.2">
      <c r="A510" s="1" t="s">
        <v>9</v>
      </c>
      <c r="B510" s="124" t="s">
        <v>1459</v>
      </c>
      <c r="C510" s="79" t="s">
        <v>1087</v>
      </c>
      <c r="D510" s="284" t="s">
        <v>1109</v>
      </c>
      <c r="E510" s="285" t="s">
        <v>1110</v>
      </c>
      <c r="F510" s="187">
        <v>12</v>
      </c>
      <c r="G510" s="31"/>
      <c r="H510" s="185">
        <v>12</v>
      </c>
      <c r="I510" s="286" t="s">
        <v>47</v>
      </c>
      <c r="J510" s="189" t="s">
        <v>999</v>
      </c>
      <c r="K510" s="287">
        <f t="shared" si="75"/>
        <v>148.75</v>
      </c>
      <c r="L510" s="288">
        <v>1785</v>
      </c>
      <c r="M510" s="289"/>
      <c r="N510" s="290">
        <f t="shared" si="76"/>
        <v>0</v>
      </c>
      <c r="O510" s="32" t="s">
        <v>14</v>
      </c>
      <c r="P510" s="7">
        <f>F510*M510</f>
        <v>0</v>
      </c>
      <c r="Q510" s="7"/>
      <c r="U510" s="8" t="s">
        <v>16</v>
      </c>
    </row>
    <row r="511" spans="1:21" ht="18" customHeight="1" x14ac:dyDescent="0.2">
      <c r="A511" s="1" t="s">
        <v>9</v>
      </c>
      <c r="B511" s="124" t="s">
        <v>1459</v>
      </c>
      <c r="C511" s="79" t="s">
        <v>1087</v>
      </c>
      <c r="D511" s="284" t="s">
        <v>1111</v>
      </c>
      <c r="E511" s="285" t="s">
        <v>1112</v>
      </c>
      <c r="F511" s="187">
        <v>0.53</v>
      </c>
      <c r="G511" s="31">
        <v>0.53</v>
      </c>
      <c r="H511" s="185">
        <v>12</v>
      </c>
      <c r="I511" s="286" t="s">
        <v>47</v>
      </c>
      <c r="J511" s="189" t="s">
        <v>1113</v>
      </c>
      <c r="K511" s="287">
        <f t="shared" si="75"/>
        <v>114.58333333333333</v>
      </c>
      <c r="L511" s="288">
        <v>1375</v>
      </c>
      <c r="M511" s="289"/>
      <c r="N511" s="290">
        <f t="shared" si="76"/>
        <v>0</v>
      </c>
      <c r="O511" s="33" t="s">
        <v>14</v>
      </c>
      <c r="P511" s="7">
        <f>F511*M511</f>
        <v>0</v>
      </c>
      <c r="Q511" s="34" t="s">
        <v>15</v>
      </c>
      <c r="R511" s="7">
        <f>G511*M511</f>
        <v>0</v>
      </c>
      <c r="U511" s="8" t="s">
        <v>16</v>
      </c>
    </row>
    <row r="512" spans="1:21" ht="18" customHeight="1" x14ac:dyDescent="0.2">
      <c r="A512" s="1" t="s">
        <v>9</v>
      </c>
      <c r="B512" s="124" t="s">
        <v>1459</v>
      </c>
      <c r="C512" s="79" t="s">
        <v>1087</v>
      </c>
      <c r="D512" s="284" t="s">
        <v>1114</v>
      </c>
      <c r="E512" s="285" t="s">
        <v>1115</v>
      </c>
      <c r="F512" s="187">
        <v>0.5</v>
      </c>
      <c r="G512" s="31">
        <v>0.5</v>
      </c>
      <c r="H512" s="185">
        <v>1</v>
      </c>
      <c r="I512" s="286" t="s">
        <v>43</v>
      </c>
      <c r="J512" s="189" t="s">
        <v>688</v>
      </c>
      <c r="K512" s="287">
        <f t="shared" si="75"/>
        <v>50</v>
      </c>
      <c r="L512" s="288">
        <v>50</v>
      </c>
      <c r="M512" s="289"/>
      <c r="N512" s="290">
        <f t="shared" si="76"/>
        <v>0</v>
      </c>
      <c r="O512" s="33" t="s">
        <v>14</v>
      </c>
      <c r="P512" s="7">
        <f>F512*M512</f>
        <v>0</v>
      </c>
      <c r="Q512" s="34" t="s">
        <v>15</v>
      </c>
      <c r="R512" s="7">
        <f>G512*M512</f>
        <v>0</v>
      </c>
      <c r="S512" s="7" t="s">
        <v>43</v>
      </c>
    </row>
    <row r="513" spans="1:21" ht="18" customHeight="1" x14ac:dyDescent="0.2">
      <c r="A513" s="1" t="s">
        <v>9</v>
      </c>
      <c r="B513" s="124" t="s">
        <v>1459</v>
      </c>
      <c r="C513" s="79" t="s">
        <v>1087</v>
      </c>
      <c r="D513" s="284" t="s">
        <v>1116</v>
      </c>
      <c r="E513" s="285" t="s">
        <v>1117</v>
      </c>
      <c r="F513" s="187">
        <v>0.5</v>
      </c>
      <c r="G513" s="31">
        <v>0.5</v>
      </c>
      <c r="H513" s="185">
        <v>1</v>
      </c>
      <c r="I513" s="286" t="s">
        <v>43</v>
      </c>
      <c r="J513" s="189" t="s">
        <v>688</v>
      </c>
      <c r="K513" s="287">
        <f t="shared" si="75"/>
        <v>50</v>
      </c>
      <c r="L513" s="288">
        <v>50</v>
      </c>
      <c r="M513" s="289"/>
      <c r="N513" s="290">
        <f t="shared" si="76"/>
        <v>0</v>
      </c>
      <c r="O513" s="33" t="s">
        <v>14</v>
      </c>
      <c r="P513" s="7">
        <f>F513*M513</f>
        <v>0</v>
      </c>
      <c r="Q513" s="34" t="s">
        <v>15</v>
      </c>
      <c r="R513" s="7">
        <f>G513*M513</f>
        <v>0</v>
      </c>
      <c r="S513" s="7" t="s">
        <v>43</v>
      </c>
    </row>
    <row r="514" spans="1:21" ht="18" customHeight="1" x14ac:dyDescent="0.2">
      <c r="A514" s="1" t="s">
        <v>9</v>
      </c>
      <c r="B514" s="124" t="s">
        <v>1459</v>
      </c>
      <c r="C514" s="79" t="s">
        <v>1087</v>
      </c>
      <c r="D514" s="284" t="s">
        <v>1118</v>
      </c>
      <c r="E514" s="285" t="s">
        <v>1119</v>
      </c>
      <c r="F514" s="187">
        <v>0.5</v>
      </c>
      <c r="G514" s="31">
        <v>0.5</v>
      </c>
      <c r="H514" s="185">
        <v>1</v>
      </c>
      <c r="I514" s="286" t="s">
        <v>43</v>
      </c>
      <c r="J514" s="189" t="s">
        <v>688</v>
      </c>
      <c r="K514" s="287">
        <f t="shared" si="75"/>
        <v>50</v>
      </c>
      <c r="L514" s="288">
        <v>50</v>
      </c>
      <c r="M514" s="289"/>
      <c r="N514" s="290">
        <f t="shared" si="76"/>
        <v>0</v>
      </c>
      <c r="O514" s="33" t="s">
        <v>14</v>
      </c>
      <c r="P514" s="7">
        <f>F514*M514</f>
        <v>0</v>
      </c>
      <c r="Q514" s="34" t="s">
        <v>15</v>
      </c>
      <c r="R514" s="7">
        <f>G514*M514</f>
        <v>0</v>
      </c>
      <c r="S514" s="7" t="s">
        <v>43</v>
      </c>
    </row>
    <row r="515" spans="1:21" ht="18" customHeight="1" x14ac:dyDescent="0.2">
      <c r="A515" s="1" t="s">
        <v>9</v>
      </c>
      <c r="B515" s="124" t="s">
        <v>1459</v>
      </c>
      <c r="C515" s="79" t="s">
        <v>1087</v>
      </c>
      <c r="D515" s="284" t="s">
        <v>1120</v>
      </c>
      <c r="E515" s="285" t="s">
        <v>1121</v>
      </c>
      <c r="F515" s="187">
        <v>0.5</v>
      </c>
      <c r="G515" s="31">
        <v>0.5</v>
      </c>
      <c r="H515" s="185">
        <v>1</v>
      </c>
      <c r="I515" s="286" t="s">
        <v>43</v>
      </c>
      <c r="J515" s="189" t="s">
        <v>688</v>
      </c>
      <c r="K515" s="287">
        <f t="shared" si="75"/>
        <v>50</v>
      </c>
      <c r="L515" s="288">
        <v>50</v>
      </c>
      <c r="M515" s="289"/>
      <c r="N515" s="290">
        <f t="shared" si="76"/>
        <v>0</v>
      </c>
      <c r="O515" s="33" t="s">
        <v>14</v>
      </c>
      <c r="P515" s="7">
        <f>F515*M515</f>
        <v>0</v>
      </c>
      <c r="Q515" s="34" t="s">
        <v>15</v>
      </c>
      <c r="R515" s="7">
        <f>G515*M515</f>
        <v>0</v>
      </c>
      <c r="S515" s="7" t="s">
        <v>43</v>
      </c>
    </row>
    <row r="516" spans="1:21" ht="18" customHeight="1" x14ac:dyDescent="0.2">
      <c r="A516" s="1" t="s">
        <v>9</v>
      </c>
      <c r="B516" s="124" t="s">
        <v>1459</v>
      </c>
      <c r="C516" s="79" t="s">
        <v>1087</v>
      </c>
      <c r="D516" s="284" t="s">
        <v>1122</v>
      </c>
      <c r="E516" s="285" t="s">
        <v>1123</v>
      </c>
      <c r="F516" s="187">
        <f>0.75*12</f>
        <v>9</v>
      </c>
      <c r="G516" s="31">
        <f>0.75*12</f>
        <v>9</v>
      </c>
      <c r="H516" s="185">
        <v>12</v>
      </c>
      <c r="I516" s="286" t="s">
        <v>47</v>
      </c>
      <c r="J516" s="189" t="s">
        <v>1113</v>
      </c>
      <c r="K516" s="287">
        <f t="shared" si="75"/>
        <v>100.41666666666667</v>
      </c>
      <c r="L516" s="288">
        <v>1205</v>
      </c>
      <c r="M516" s="289"/>
      <c r="N516" s="290">
        <f t="shared" si="76"/>
        <v>0</v>
      </c>
      <c r="O516" s="33" t="s">
        <v>14</v>
      </c>
      <c r="P516" s="7">
        <f>F516*M516</f>
        <v>0</v>
      </c>
      <c r="Q516" s="34" t="s">
        <v>15</v>
      </c>
      <c r="R516" s="7">
        <f>G516*M516</f>
        <v>0</v>
      </c>
      <c r="U516" s="8" t="s">
        <v>16</v>
      </c>
    </row>
    <row r="517" spans="1:21" ht="18" customHeight="1" x14ac:dyDescent="0.2">
      <c r="A517" s="1" t="s">
        <v>9</v>
      </c>
      <c r="B517" s="124" t="s">
        <v>1459</v>
      </c>
      <c r="C517" s="79" t="s">
        <v>1087</v>
      </c>
      <c r="D517" s="284" t="s">
        <v>1124</v>
      </c>
      <c r="E517" s="285" t="s">
        <v>1125</v>
      </c>
      <c r="F517" s="187"/>
      <c r="G517" s="31"/>
      <c r="H517" s="185">
        <v>12</v>
      </c>
      <c r="I517" s="286" t="s">
        <v>47</v>
      </c>
      <c r="J517" s="189" t="s">
        <v>1113</v>
      </c>
      <c r="K517" s="287">
        <f t="shared" si="75"/>
        <v>117.08333333333333</v>
      </c>
      <c r="L517" s="288">
        <v>1405</v>
      </c>
      <c r="M517" s="289"/>
      <c r="N517" s="290">
        <f t="shared" si="76"/>
        <v>0</v>
      </c>
      <c r="O517" s="32"/>
      <c r="Q517" s="7"/>
      <c r="U517" s="8" t="s">
        <v>16</v>
      </c>
    </row>
    <row r="518" spans="1:21" ht="18" customHeight="1" x14ac:dyDescent="0.2">
      <c r="A518" s="1" t="s">
        <v>9</v>
      </c>
      <c r="B518" s="124" t="s">
        <v>1459</v>
      </c>
      <c r="C518" s="79" t="s">
        <v>1087</v>
      </c>
      <c r="D518" s="284" t="s">
        <v>1126</v>
      </c>
      <c r="E518" s="285" t="s">
        <v>1127</v>
      </c>
      <c r="F518" s="187"/>
      <c r="G518" s="31"/>
      <c r="H518" s="185">
        <v>12</v>
      </c>
      <c r="I518" s="286" t="s">
        <v>47</v>
      </c>
      <c r="J518" s="189" t="s">
        <v>1113</v>
      </c>
      <c r="K518" s="287">
        <f t="shared" si="75"/>
        <v>112.91666666666667</v>
      </c>
      <c r="L518" s="288">
        <v>1355</v>
      </c>
      <c r="M518" s="289"/>
      <c r="N518" s="290">
        <f t="shared" si="76"/>
        <v>0</v>
      </c>
      <c r="O518" s="32"/>
      <c r="Q518" s="7"/>
      <c r="U518" s="8" t="s">
        <v>16</v>
      </c>
    </row>
    <row r="519" spans="1:21" ht="18" customHeight="1" x14ac:dyDescent="0.2">
      <c r="A519" s="1" t="s">
        <v>9</v>
      </c>
      <c r="B519" s="124" t="s">
        <v>1459</v>
      </c>
      <c r="C519" s="79" t="s">
        <v>1087</v>
      </c>
      <c r="D519" s="284" t="s">
        <v>1128</v>
      </c>
      <c r="E519" s="285" t="s">
        <v>1129</v>
      </c>
      <c r="F519" s="187"/>
      <c r="G519" s="31"/>
      <c r="H519" s="185">
        <v>12</v>
      </c>
      <c r="I519" s="286" t="s">
        <v>47</v>
      </c>
      <c r="J519" s="189" t="s">
        <v>1113</v>
      </c>
      <c r="K519" s="287">
        <f t="shared" si="75"/>
        <v>130.41666666666666</v>
      </c>
      <c r="L519" s="288">
        <v>1565</v>
      </c>
      <c r="M519" s="289"/>
      <c r="N519" s="290">
        <f t="shared" si="76"/>
        <v>0</v>
      </c>
      <c r="O519" s="32"/>
      <c r="Q519" s="7"/>
      <c r="U519" s="8" t="s">
        <v>16</v>
      </c>
    </row>
    <row r="520" spans="1:21" ht="18" customHeight="1" x14ac:dyDescent="0.2">
      <c r="A520" s="1" t="s">
        <v>9</v>
      </c>
      <c r="B520" s="124" t="s">
        <v>1459</v>
      </c>
      <c r="C520" s="79" t="s">
        <v>1087</v>
      </c>
      <c r="D520" s="284" t="s">
        <v>1130</v>
      </c>
      <c r="E520" s="285" t="s">
        <v>1131</v>
      </c>
      <c r="F520" s="187">
        <f>0.75*12</f>
        <v>9</v>
      </c>
      <c r="G520" s="31">
        <f>0.75*12</f>
        <v>9</v>
      </c>
      <c r="H520" s="185">
        <v>12</v>
      </c>
      <c r="I520" s="286" t="s">
        <v>47</v>
      </c>
      <c r="J520" s="189" t="s">
        <v>1113</v>
      </c>
      <c r="K520" s="287">
        <f t="shared" si="75"/>
        <v>100.41666666666667</v>
      </c>
      <c r="L520" s="288">
        <v>1205</v>
      </c>
      <c r="M520" s="289"/>
      <c r="N520" s="290">
        <f t="shared" si="76"/>
        <v>0</v>
      </c>
      <c r="O520" s="33" t="s">
        <v>14</v>
      </c>
      <c r="P520" s="7">
        <f>F520*M520</f>
        <v>0</v>
      </c>
      <c r="Q520" s="34" t="s">
        <v>15</v>
      </c>
      <c r="R520" s="7">
        <f>G520*M520</f>
        <v>0</v>
      </c>
      <c r="U520" s="8" t="s">
        <v>16</v>
      </c>
    </row>
    <row r="521" spans="1:21" ht="18" customHeight="1" x14ac:dyDescent="0.2">
      <c r="A521" s="1" t="s">
        <v>9</v>
      </c>
      <c r="B521" s="124" t="s">
        <v>1459</v>
      </c>
      <c r="C521" s="79" t="s">
        <v>1087</v>
      </c>
      <c r="D521" s="284" t="s">
        <v>1132</v>
      </c>
      <c r="E521" s="285" t="s">
        <v>1133</v>
      </c>
      <c r="F521" s="187">
        <v>0.51</v>
      </c>
      <c r="G521" s="31">
        <v>0.51</v>
      </c>
      <c r="H521" s="185">
        <v>12</v>
      </c>
      <c r="I521" s="286" t="s">
        <v>47</v>
      </c>
      <c r="J521" s="189" t="s">
        <v>1113</v>
      </c>
      <c r="K521" s="287">
        <f t="shared" si="75"/>
        <v>130.41666666666666</v>
      </c>
      <c r="L521" s="288">
        <v>1565</v>
      </c>
      <c r="M521" s="289"/>
      <c r="N521" s="290">
        <f t="shared" si="76"/>
        <v>0</v>
      </c>
      <c r="O521" s="33" t="s">
        <v>14</v>
      </c>
      <c r="P521" s="7">
        <f>F521*M521</f>
        <v>0</v>
      </c>
      <c r="Q521" s="34" t="s">
        <v>15</v>
      </c>
      <c r="R521" s="7">
        <f>G521*M521</f>
        <v>0</v>
      </c>
      <c r="U521" s="8" t="s">
        <v>16</v>
      </c>
    </row>
    <row r="522" spans="1:21" ht="18" customHeight="1" x14ac:dyDescent="0.2">
      <c r="A522" s="1" t="s">
        <v>9</v>
      </c>
      <c r="B522" s="124" t="s">
        <v>1459</v>
      </c>
      <c r="C522" s="79" t="s">
        <v>1087</v>
      </c>
      <c r="D522" s="284" t="s">
        <v>1134</v>
      </c>
      <c r="E522" s="285" t="s">
        <v>1135</v>
      </c>
      <c r="F522" s="187">
        <v>15</v>
      </c>
      <c r="G522" s="31">
        <v>15</v>
      </c>
      <c r="H522" s="185">
        <v>20</v>
      </c>
      <c r="I522" s="286" t="s">
        <v>36</v>
      </c>
      <c r="J522" s="189" t="s">
        <v>1136</v>
      </c>
      <c r="K522" s="287">
        <f t="shared" si="75"/>
        <v>126.6665</v>
      </c>
      <c r="L522" s="288">
        <v>2533.33</v>
      </c>
      <c r="M522" s="289"/>
      <c r="N522" s="290">
        <f t="shared" si="76"/>
        <v>0</v>
      </c>
      <c r="O522" s="33" t="s">
        <v>14</v>
      </c>
      <c r="P522" s="7">
        <f>F522*M522</f>
        <v>0</v>
      </c>
      <c r="Q522" s="34" t="s">
        <v>15</v>
      </c>
      <c r="R522" s="7">
        <f>G522*M522</f>
        <v>0</v>
      </c>
      <c r="U522" s="8" t="s">
        <v>16</v>
      </c>
    </row>
    <row r="523" spans="1:21" ht="18" customHeight="1" x14ac:dyDescent="0.2">
      <c r="A523" s="1" t="s">
        <v>9</v>
      </c>
      <c r="B523" s="124" t="s">
        <v>1459</v>
      </c>
      <c r="C523" s="79" t="s">
        <v>1087</v>
      </c>
      <c r="D523" s="284" t="s">
        <v>1137</v>
      </c>
      <c r="E523" s="285" t="s">
        <v>1138</v>
      </c>
      <c r="F523" s="187">
        <v>15</v>
      </c>
      <c r="G523" s="31">
        <v>15</v>
      </c>
      <c r="H523" s="185">
        <v>20</v>
      </c>
      <c r="I523" s="286" t="s">
        <v>36</v>
      </c>
      <c r="J523" s="189" t="s">
        <v>1136</v>
      </c>
      <c r="K523" s="287">
        <f t="shared" si="75"/>
        <v>126.6665</v>
      </c>
      <c r="L523" s="288">
        <v>2533.33</v>
      </c>
      <c r="M523" s="289"/>
      <c r="N523" s="290">
        <f t="shared" si="76"/>
        <v>0</v>
      </c>
      <c r="O523" s="33" t="s">
        <v>14</v>
      </c>
      <c r="P523" s="7">
        <f>F523*M523</f>
        <v>0</v>
      </c>
      <c r="Q523" s="34" t="s">
        <v>15</v>
      </c>
      <c r="R523" s="7">
        <f>G523*M523</f>
        <v>0</v>
      </c>
      <c r="U523" s="8" t="s">
        <v>16</v>
      </c>
    </row>
    <row r="524" spans="1:21" ht="18" customHeight="1" x14ac:dyDescent="0.2">
      <c r="A524" s="1" t="s">
        <v>9</v>
      </c>
      <c r="B524" s="124" t="s">
        <v>1459</v>
      </c>
      <c r="C524" s="79" t="s">
        <v>1087</v>
      </c>
      <c r="D524" s="284" t="s">
        <v>1139</v>
      </c>
      <c r="E524" s="285" t="s">
        <v>1140</v>
      </c>
      <c r="F524" s="187">
        <v>15</v>
      </c>
      <c r="G524" s="31">
        <v>15</v>
      </c>
      <c r="H524" s="185">
        <v>20</v>
      </c>
      <c r="I524" s="286" t="s">
        <v>36</v>
      </c>
      <c r="J524" s="189" t="s">
        <v>1136</v>
      </c>
      <c r="K524" s="287">
        <f t="shared" si="75"/>
        <v>126.6665</v>
      </c>
      <c r="L524" s="288">
        <v>2533.33</v>
      </c>
      <c r="M524" s="289"/>
      <c r="N524" s="290">
        <f t="shared" si="76"/>
        <v>0</v>
      </c>
      <c r="O524" s="33" t="s">
        <v>14</v>
      </c>
      <c r="P524" s="7">
        <f>F524*M524</f>
        <v>0</v>
      </c>
      <c r="Q524" s="34" t="s">
        <v>15</v>
      </c>
      <c r="R524" s="7">
        <f>G524*M524</f>
        <v>0</v>
      </c>
      <c r="U524" s="8" t="s">
        <v>16</v>
      </c>
    </row>
    <row r="525" spans="1:21" ht="18" customHeight="1" x14ac:dyDescent="0.2">
      <c r="A525" s="1" t="s">
        <v>9</v>
      </c>
      <c r="B525" s="124" t="s">
        <v>1459</v>
      </c>
      <c r="C525" s="79" t="s">
        <v>1087</v>
      </c>
      <c r="D525" s="284" t="s">
        <v>1141</v>
      </c>
      <c r="E525" s="285" t="s">
        <v>1142</v>
      </c>
      <c r="F525" s="187">
        <v>15</v>
      </c>
      <c r="G525" s="31">
        <v>15</v>
      </c>
      <c r="H525" s="185">
        <v>20</v>
      </c>
      <c r="I525" s="286" t="s">
        <v>36</v>
      </c>
      <c r="J525" s="190" t="s">
        <v>1136</v>
      </c>
      <c r="K525" s="287">
        <f t="shared" si="75"/>
        <v>126.6665</v>
      </c>
      <c r="L525" s="288">
        <v>2533.33</v>
      </c>
      <c r="M525" s="289"/>
      <c r="N525" s="290">
        <f t="shared" si="76"/>
        <v>0</v>
      </c>
      <c r="O525" s="33" t="s">
        <v>14</v>
      </c>
      <c r="P525" s="7">
        <f>F525*M525</f>
        <v>0</v>
      </c>
      <c r="Q525" s="34" t="s">
        <v>15</v>
      </c>
      <c r="R525" s="7">
        <f>G525*M525</f>
        <v>0</v>
      </c>
      <c r="U525" s="8" t="s">
        <v>16</v>
      </c>
    </row>
    <row r="526" spans="1:21" ht="20.100000000000001" customHeight="1" x14ac:dyDescent="0.2">
      <c r="A526" s="20" t="s">
        <v>9</v>
      </c>
      <c r="B526" s="125" t="s">
        <v>1460</v>
      </c>
      <c r="C526" s="126"/>
      <c r="D526" s="272"/>
      <c r="E526" s="273"/>
      <c r="F526" s="127"/>
      <c r="G526" s="127"/>
      <c r="H526" s="127"/>
      <c r="I526" s="274"/>
      <c r="J526" s="128"/>
      <c r="K526" s="275"/>
      <c r="L526" s="273"/>
      <c r="M526" s="26"/>
      <c r="N526" s="26"/>
      <c r="O526" s="7"/>
      <c r="Q526" s="7"/>
    </row>
    <row r="527" spans="1:21" ht="9.9499999999999993" customHeight="1" x14ac:dyDescent="0.2">
      <c r="A527" s="27" t="s">
        <v>9</v>
      </c>
      <c r="B527" s="129" t="s">
        <v>1461</v>
      </c>
      <c r="C527" s="77" t="s">
        <v>1143</v>
      </c>
      <c r="D527" s="196"/>
      <c r="E527" s="197"/>
      <c r="F527" s="28"/>
      <c r="G527" s="28"/>
      <c r="H527" s="28"/>
      <c r="I527" s="198"/>
      <c r="J527" s="78"/>
      <c r="K527" s="199"/>
      <c r="L527" s="197"/>
      <c r="M527" s="29"/>
      <c r="N527" s="29"/>
      <c r="O527" s="7"/>
      <c r="Q527" s="7"/>
    </row>
    <row r="528" spans="1:21" ht="18" customHeight="1" x14ac:dyDescent="0.2">
      <c r="A528" s="1" t="s">
        <v>9</v>
      </c>
      <c r="B528" s="130" t="s">
        <v>1461</v>
      </c>
      <c r="C528" s="79" t="s">
        <v>1143</v>
      </c>
      <c r="D528" s="284" t="s">
        <v>1144</v>
      </c>
      <c r="E528" s="285" t="s">
        <v>1145</v>
      </c>
      <c r="F528" s="187"/>
      <c r="G528" s="31"/>
      <c r="H528" s="185">
        <v>24</v>
      </c>
      <c r="I528" s="286" t="s">
        <v>119</v>
      </c>
      <c r="J528" s="188" t="s">
        <v>999</v>
      </c>
      <c r="K528" s="287">
        <f t="shared" ref="K528:K534" si="77">L528/H528</f>
        <v>142.29166666666666</v>
      </c>
      <c r="L528" s="288">
        <v>3415</v>
      </c>
      <c r="M528" s="289"/>
      <c r="N528" s="290">
        <f t="shared" ref="N528:N534" si="78">M528*L528</f>
        <v>0</v>
      </c>
      <c r="O528" s="32"/>
      <c r="Q528" s="7"/>
      <c r="U528" s="8" t="s">
        <v>16</v>
      </c>
    </row>
    <row r="529" spans="1:21" ht="18" customHeight="1" x14ac:dyDescent="0.2">
      <c r="A529" s="1" t="s">
        <v>9</v>
      </c>
      <c r="B529" s="130" t="s">
        <v>1461</v>
      </c>
      <c r="C529" s="79" t="s">
        <v>1143</v>
      </c>
      <c r="D529" s="284" t="s">
        <v>1146</v>
      </c>
      <c r="E529" s="285" t="s">
        <v>1147</v>
      </c>
      <c r="F529" s="187"/>
      <c r="G529" s="31"/>
      <c r="H529" s="185">
        <v>24</v>
      </c>
      <c r="I529" s="286" t="s">
        <v>119</v>
      </c>
      <c r="J529" s="189" t="s">
        <v>999</v>
      </c>
      <c r="K529" s="287">
        <f t="shared" si="77"/>
        <v>142.29166666666666</v>
      </c>
      <c r="L529" s="288">
        <v>3415</v>
      </c>
      <c r="M529" s="289"/>
      <c r="N529" s="290">
        <f t="shared" si="78"/>
        <v>0</v>
      </c>
      <c r="O529" s="32"/>
      <c r="Q529" s="7"/>
      <c r="U529" s="8" t="s">
        <v>16</v>
      </c>
    </row>
    <row r="530" spans="1:21" ht="18" customHeight="1" x14ac:dyDescent="0.2">
      <c r="A530" s="1" t="s">
        <v>9</v>
      </c>
      <c r="B530" s="130" t="s">
        <v>1461</v>
      </c>
      <c r="C530" s="79" t="s">
        <v>1143</v>
      </c>
      <c r="D530" s="284" t="s">
        <v>1148</v>
      </c>
      <c r="E530" s="285" t="s">
        <v>1149</v>
      </c>
      <c r="F530" s="187"/>
      <c r="G530" s="31"/>
      <c r="H530" s="185">
        <v>12</v>
      </c>
      <c r="I530" s="286" t="s">
        <v>47</v>
      </c>
      <c r="J530" s="189"/>
      <c r="K530" s="287">
        <f t="shared" si="77"/>
        <v>102.5</v>
      </c>
      <c r="L530" s="288">
        <v>1230</v>
      </c>
      <c r="M530" s="289"/>
      <c r="N530" s="290">
        <f t="shared" si="78"/>
        <v>0</v>
      </c>
      <c r="O530" s="32"/>
      <c r="Q530" s="7"/>
      <c r="U530" s="8" t="s">
        <v>16</v>
      </c>
    </row>
    <row r="531" spans="1:21" ht="18" customHeight="1" x14ac:dyDescent="0.2">
      <c r="A531" s="1" t="s">
        <v>9</v>
      </c>
      <c r="B531" s="130" t="s">
        <v>1461</v>
      </c>
      <c r="C531" s="79" t="s">
        <v>1143</v>
      </c>
      <c r="D531" s="284" t="s">
        <v>1150</v>
      </c>
      <c r="E531" s="285" t="s">
        <v>1151</v>
      </c>
      <c r="F531" s="187"/>
      <c r="G531" s="31"/>
      <c r="H531" s="185">
        <v>12</v>
      </c>
      <c r="I531" s="286" t="s">
        <v>47</v>
      </c>
      <c r="J531" s="189"/>
      <c r="K531" s="287">
        <f t="shared" si="77"/>
        <v>102.5</v>
      </c>
      <c r="L531" s="288">
        <v>1230</v>
      </c>
      <c r="M531" s="289"/>
      <c r="N531" s="290">
        <f t="shared" si="78"/>
        <v>0</v>
      </c>
      <c r="O531" s="32"/>
      <c r="Q531" s="7"/>
      <c r="U531" s="8" t="s">
        <v>16</v>
      </c>
    </row>
    <row r="532" spans="1:21" ht="18" customHeight="1" x14ac:dyDescent="0.2">
      <c r="A532" s="1" t="s">
        <v>9</v>
      </c>
      <c r="B532" s="130" t="s">
        <v>1461</v>
      </c>
      <c r="C532" s="79" t="s">
        <v>1143</v>
      </c>
      <c r="D532" s="284" t="s">
        <v>1152</v>
      </c>
      <c r="E532" s="285" t="s">
        <v>1153</v>
      </c>
      <c r="F532" s="187"/>
      <c r="G532" s="31"/>
      <c r="H532" s="185">
        <v>12</v>
      </c>
      <c r="I532" s="286" t="s">
        <v>47</v>
      </c>
      <c r="J532" s="189"/>
      <c r="K532" s="287">
        <f t="shared" si="77"/>
        <v>102.5</v>
      </c>
      <c r="L532" s="288">
        <v>1230</v>
      </c>
      <c r="M532" s="289"/>
      <c r="N532" s="290">
        <f t="shared" si="78"/>
        <v>0</v>
      </c>
      <c r="O532" s="32"/>
      <c r="Q532" s="7"/>
      <c r="U532" s="8" t="s">
        <v>16</v>
      </c>
    </row>
    <row r="533" spans="1:21" ht="18" customHeight="1" x14ac:dyDescent="0.2">
      <c r="A533" s="1" t="s">
        <v>9</v>
      </c>
      <c r="B533" s="130" t="s">
        <v>1461</v>
      </c>
      <c r="C533" s="79" t="s">
        <v>1143</v>
      </c>
      <c r="D533" s="284" t="s">
        <v>1154</v>
      </c>
      <c r="E533" s="285" t="s">
        <v>1155</v>
      </c>
      <c r="F533" s="187"/>
      <c r="G533" s="31"/>
      <c r="H533" s="185">
        <v>12</v>
      </c>
      <c r="I533" s="286" t="s">
        <v>47</v>
      </c>
      <c r="J533" s="189"/>
      <c r="K533" s="287">
        <f t="shared" si="77"/>
        <v>102.5</v>
      </c>
      <c r="L533" s="288">
        <v>1230</v>
      </c>
      <c r="M533" s="289"/>
      <c r="N533" s="290">
        <f t="shared" si="78"/>
        <v>0</v>
      </c>
      <c r="O533" s="32"/>
      <c r="Q533" s="7"/>
      <c r="U533" s="8" t="s">
        <v>16</v>
      </c>
    </row>
    <row r="534" spans="1:21" ht="18" customHeight="1" x14ac:dyDescent="0.2">
      <c r="A534" s="1" t="s">
        <v>9</v>
      </c>
      <c r="B534" s="130" t="s">
        <v>1461</v>
      </c>
      <c r="C534" s="79" t="s">
        <v>1143</v>
      </c>
      <c r="D534" s="284" t="s">
        <v>1156</v>
      </c>
      <c r="E534" s="285" t="s">
        <v>1157</v>
      </c>
      <c r="F534" s="187"/>
      <c r="G534" s="31"/>
      <c r="H534" s="185">
        <v>12</v>
      </c>
      <c r="I534" s="286" t="s">
        <v>47</v>
      </c>
      <c r="J534" s="190"/>
      <c r="K534" s="287">
        <f t="shared" si="77"/>
        <v>102.5</v>
      </c>
      <c r="L534" s="288">
        <v>1230</v>
      </c>
      <c r="M534" s="289"/>
      <c r="N534" s="290">
        <f t="shared" si="78"/>
        <v>0</v>
      </c>
      <c r="O534" s="32"/>
      <c r="Q534" s="7"/>
      <c r="U534" s="8" t="s">
        <v>16</v>
      </c>
    </row>
    <row r="535" spans="1:21" ht="9.9499999999999993" customHeight="1" x14ac:dyDescent="0.2">
      <c r="A535" s="27" t="s">
        <v>9</v>
      </c>
      <c r="B535" s="129" t="s">
        <v>1461</v>
      </c>
      <c r="C535" s="77" t="s">
        <v>1000</v>
      </c>
      <c r="D535" s="216"/>
      <c r="E535" s="217"/>
      <c r="F535" s="28"/>
      <c r="G535" s="28"/>
      <c r="H535" s="28"/>
      <c r="I535" s="218"/>
      <c r="J535" s="78"/>
      <c r="K535" s="219"/>
      <c r="L535" s="217"/>
      <c r="M535" s="29"/>
      <c r="N535" s="29"/>
      <c r="O535" s="7"/>
      <c r="Q535" s="7"/>
    </row>
    <row r="536" spans="1:21" ht="18" customHeight="1" x14ac:dyDescent="0.2">
      <c r="A536" s="1" t="s">
        <v>9</v>
      </c>
      <c r="B536" s="130" t="s">
        <v>1461</v>
      </c>
      <c r="C536" s="79" t="s">
        <v>1000</v>
      </c>
      <c r="D536" s="284" t="s">
        <v>1158</v>
      </c>
      <c r="E536" s="285" t="s">
        <v>1159</v>
      </c>
      <c r="F536" s="187">
        <v>20</v>
      </c>
      <c r="G536" s="31">
        <v>20</v>
      </c>
      <c r="H536" s="185">
        <v>1</v>
      </c>
      <c r="I536" s="286" t="s">
        <v>43</v>
      </c>
      <c r="J536" s="188" t="s">
        <v>999</v>
      </c>
      <c r="K536" s="287">
        <f t="shared" ref="K536:K542" si="79">L536/H536</f>
        <v>2885</v>
      </c>
      <c r="L536" s="288">
        <v>2885</v>
      </c>
      <c r="M536" s="289"/>
      <c r="N536" s="290">
        <f t="shared" ref="N536:N542" si="80">M536*L536</f>
        <v>0</v>
      </c>
      <c r="O536" s="33" t="s">
        <v>14</v>
      </c>
      <c r="P536" s="7">
        <f>F536*M536</f>
        <v>0</v>
      </c>
      <c r="Q536" s="34" t="s">
        <v>15</v>
      </c>
      <c r="R536" s="7">
        <f>G536*M536</f>
        <v>0</v>
      </c>
      <c r="S536" s="7" t="s">
        <v>43</v>
      </c>
    </row>
    <row r="537" spans="1:21" ht="18" customHeight="1" x14ac:dyDescent="0.2">
      <c r="A537" s="1" t="s">
        <v>9</v>
      </c>
      <c r="B537" s="130" t="s">
        <v>1461</v>
      </c>
      <c r="C537" s="79" t="s">
        <v>1000</v>
      </c>
      <c r="D537" s="284" t="s">
        <v>1160</v>
      </c>
      <c r="E537" s="285" t="s">
        <v>1161</v>
      </c>
      <c r="F537" s="187">
        <v>20</v>
      </c>
      <c r="G537" s="31">
        <v>20</v>
      </c>
      <c r="H537" s="185">
        <v>1</v>
      </c>
      <c r="I537" s="286" t="s">
        <v>43</v>
      </c>
      <c r="J537" s="189" t="s">
        <v>999</v>
      </c>
      <c r="K537" s="287">
        <f t="shared" si="79"/>
        <v>2155</v>
      </c>
      <c r="L537" s="288">
        <v>2155</v>
      </c>
      <c r="M537" s="289"/>
      <c r="N537" s="290">
        <f t="shared" si="80"/>
        <v>0</v>
      </c>
      <c r="O537" s="33" t="s">
        <v>14</v>
      </c>
      <c r="P537" s="7">
        <f>F537*M537</f>
        <v>0</v>
      </c>
      <c r="Q537" s="34" t="s">
        <v>15</v>
      </c>
      <c r="R537" s="7">
        <f>G537*M537</f>
        <v>0</v>
      </c>
      <c r="S537" s="7" t="s">
        <v>43</v>
      </c>
    </row>
    <row r="538" spans="1:21" ht="18" customHeight="1" x14ac:dyDescent="0.2">
      <c r="A538" s="1" t="s">
        <v>9</v>
      </c>
      <c r="B538" s="130" t="s">
        <v>1461</v>
      </c>
      <c r="C538" s="79" t="s">
        <v>1000</v>
      </c>
      <c r="D538" s="284" t="s">
        <v>1162</v>
      </c>
      <c r="E538" s="285" t="s">
        <v>1163</v>
      </c>
      <c r="F538" s="187">
        <v>5</v>
      </c>
      <c r="G538" s="31">
        <v>5</v>
      </c>
      <c r="H538" s="185">
        <v>1</v>
      </c>
      <c r="I538" s="286" t="s">
        <v>43</v>
      </c>
      <c r="J538" s="189" t="s">
        <v>999</v>
      </c>
      <c r="K538" s="287">
        <f t="shared" si="79"/>
        <v>540</v>
      </c>
      <c r="L538" s="288">
        <v>540</v>
      </c>
      <c r="M538" s="289"/>
      <c r="N538" s="290">
        <f t="shared" si="80"/>
        <v>0</v>
      </c>
      <c r="O538" s="33" t="s">
        <v>14</v>
      </c>
      <c r="P538" s="7">
        <f>F538*M538</f>
        <v>0</v>
      </c>
      <c r="Q538" s="34" t="s">
        <v>15</v>
      </c>
      <c r="R538" s="7">
        <f>G538*M538</f>
        <v>0</v>
      </c>
      <c r="S538" s="7" t="s">
        <v>43</v>
      </c>
    </row>
    <row r="539" spans="1:21" ht="18" customHeight="1" x14ac:dyDescent="0.2">
      <c r="A539" s="1" t="s">
        <v>9</v>
      </c>
      <c r="B539" s="130" t="s">
        <v>1461</v>
      </c>
      <c r="C539" s="79" t="s">
        <v>1000</v>
      </c>
      <c r="D539" s="284" t="s">
        <v>1164</v>
      </c>
      <c r="E539" s="285" t="s">
        <v>1165</v>
      </c>
      <c r="F539" s="187">
        <v>5</v>
      </c>
      <c r="G539" s="31">
        <v>5</v>
      </c>
      <c r="H539" s="185">
        <v>1</v>
      </c>
      <c r="I539" s="286" t="s">
        <v>43</v>
      </c>
      <c r="J539" s="189" t="s">
        <v>999</v>
      </c>
      <c r="K539" s="287">
        <f t="shared" si="79"/>
        <v>540</v>
      </c>
      <c r="L539" s="288">
        <v>540</v>
      </c>
      <c r="M539" s="289"/>
      <c r="N539" s="290">
        <f t="shared" si="80"/>
        <v>0</v>
      </c>
      <c r="O539" s="33" t="s">
        <v>14</v>
      </c>
      <c r="P539" s="7">
        <f>F539*M539</f>
        <v>0</v>
      </c>
      <c r="Q539" s="34" t="s">
        <v>15</v>
      </c>
      <c r="R539" s="7">
        <f>G539*M539</f>
        <v>0</v>
      </c>
      <c r="S539" s="7" t="s">
        <v>43</v>
      </c>
    </row>
    <row r="540" spans="1:21" ht="18" customHeight="1" x14ac:dyDescent="0.2">
      <c r="A540" s="1" t="s">
        <v>9</v>
      </c>
      <c r="B540" s="130" t="s">
        <v>1461</v>
      </c>
      <c r="C540" s="79" t="s">
        <v>1000</v>
      </c>
      <c r="D540" s="284" t="s">
        <v>1166</v>
      </c>
      <c r="E540" s="285" t="s">
        <v>1167</v>
      </c>
      <c r="F540" s="187">
        <v>5</v>
      </c>
      <c r="G540" s="31">
        <v>5</v>
      </c>
      <c r="H540" s="185">
        <v>1</v>
      </c>
      <c r="I540" s="286" t="s">
        <v>43</v>
      </c>
      <c r="J540" s="189" t="s">
        <v>999</v>
      </c>
      <c r="K540" s="287">
        <f t="shared" si="79"/>
        <v>540</v>
      </c>
      <c r="L540" s="288">
        <v>540</v>
      </c>
      <c r="M540" s="289"/>
      <c r="N540" s="290">
        <f t="shared" si="80"/>
        <v>0</v>
      </c>
      <c r="O540" s="33" t="s">
        <v>14</v>
      </c>
      <c r="P540" s="7">
        <f>F540*M540</f>
        <v>0</v>
      </c>
      <c r="Q540" s="34" t="s">
        <v>15</v>
      </c>
      <c r="R540" s="7">
        <f>G540*M540</f>
        <v>0</v>
      </c>
      <c r="S540" s="7" t="s">
        <v>43</v>
      </c>
    </row>
    <row r="541" spans="1:21" ht="18" customHeight="1" x14ac:dyDescent="0.2">
      <c r="A541" s="1" t="s">
        <v>9</v>
      </c>
      <c r="B541" s="130" t="s">
        <v>1461</v>
      </c>
      <c r="C541" s="79" t="s">
        <v>1000</v>
      </c>
      <c r="D541" s="284" t="s">
        <v>1168</v>
      </c>
      <c r="E541" s="285" t="s">
        <v>1169</v>
      </c>
      <c r="F541" s="187"/>
      <c r="G541" s="31"/>
      <c r="H541" s="185">
        <v>1</v>
      </c>
      <c r="I541" s="286" t="s">
        <v>43</v>
      </c>
      <c r="J541" s="189"/>
      <c r="K541" s="287">
        <f t="shared" si="79"/>
        <v>490</v>
      </c>
      <c r="L541" s="288">
        <v>490</v>
      </c>
      <c r="M541" s="289"/>
      <c r="N541" s="290">
        <f t="shared" si="80"/>
        <v>0</v>
      </c>
      <c r="O541" s="32"/>
      <c r="Q541" s="7"/>
      <c r="S541" s="7" t="s">
        <v>43</v>
      </c>
    </row>
    <row r="542" spans="1:21" ht="18" customHeight="1" x14ac:dyDescent="0.2">
      <c r="A542" s="1" t="s">
        <v>9</v>
      </c>
      <c r="B542" s="130" t="s">
        <v>1461</v>
      </c>
      <c r="C542" s="79" t="s">
        <v>1000</v>
      </c>
      <c r="D542" s="284" t="s">
        <v>1170</v>
      </c>
      <c r="E542" s="285" t="s">
        <v>1171</v>
      </c>
      <c r="F542" s="187"/>
      <c r="G542" s="31"/>
      <c r="H542" s="185">
        <v>2</v>
      </c>
      <c r="I542" s="286" t="s">
        <v>1172</v>
      </c>
      <c r="J542" s="190" t="s">
        <v>350</v>
      </c>
      <c r="K542" s="287">
        <f t="shared" si="79"/>
        <v>957.5</v>
      </c>
      <c r="L542" s="288">
        <v>1915</v>
      </c>
      <c r="M542" s="289"/>
      <c r="N542" s="290">
        <f t="shared" si="80"/>
        <v>0</v>
      </c>
      <c r="O542" s="32"/>
      <c r="Q542" s="7"/>
      <c r="U542" s="8" t="s">
        <v>16</v>
      </c>
    </row>
    <row r="543" spans="1:21" ht="9.9499999999999993" customHeight="1" x14ac:dyDescent="0.2">
      <c r="A543" s="27" t="s">
        <v>9</v>
      </c>
      <c r="B543" s="129" t="s">
        <v>1461</v>
      </c>
      <c r="C543" s="77" t="s">
        <v>1476</v>
      </c>
      <c r="D543" s="216"/>
      <c r="E543" s="217"/>
      <c r="F543" s="28"/>
      <c r="G543" s="28"/>
      <c r="H543" s="28"/>
      <c r="I543" s="218"/>
      <c r="J543" s="78"/>
      <c r="K543" s="219"/>
      <c r="L543" s="217"/>
      <c r="M543" s="29"/>
      <c r="N543" s="29"/>
      <c r="O543" s="7"/>
      <c r="Q543" s="7"/>
    </row>
    <row r="544" spans="1:21" ht="18" customHeight="1" x14ac:dyDescent="0.2">
      <c r="A544" s="1" t="s">
        <v>9</v>
      </c>
      <c r="B544" s="130" t="s">
        <v>1461</v>
      </c>
      <c r="C544" s="79" t="s">
        <v>1476</v>
      </c>
      <c r="D544" s="284" t="s">
        <v>1173</v>
      </c>
      <c r="E544" s="285" t="s">
        <v>1174</v>
      </c>
      <c r="F544" s="187"/>
      <c r="G544" s="31"/>
      <c r="H544" s="185">
        <v>250</v>
      </c>
      <c r="I544" s="286" t="s">
        <v>1175</v>
      </c>
      <c r="J544" s="188" t="s">
        <v>999</v>
      </c>
      <c r="K544" s="287">
        <f t="shared" ref="K544:K546" si="81">L544/H544</f>
        <v>5.4160000000000004</v>
      </c>
      <c r="L544" s="288">
        <v>1354</v>
      </c>
      <c r="M544" s="289"/>
      <c r="N544" s="290">
        <f>M544*L544</f>
        <v>0</v>
      </c>
      <c r="O544" s="32"/>
      <c r="Q544" s="7"/>
      <c r="U544" s="8" t="s">
        <v>16</v>
      </c>
    </row>
    <row r="545" spans="1:21" ht="18" customHeight="1" x14ac:dyDescent="0.2">
      <c r="A545" s="1" t="s">
        <v>9</v>
      </c>
      <c r="B545" s="130" t="s">
        <v>1461</v>
      </c>
      <c r="C545" s="79" t="s">
        <v>1476</v>
      </c>
      <c r="D545" s="284" t="s">
        <v>1176</v>
      </c>
      <c r="E545" s="285" t="s">
        <v>1177</v>
      </c>
      <c r="F545" s="187"/>
      <c r="G545" s="31"/>
      <c r="H545" s="185">
        <v>250</v>
      </c>
      <c r="I545" s="286" t="s">
        <v>1175</v>
      </c>
      <c r="J545" s="189" t="s">
        <v>999</v>
      </c>
      <c r="K545" s="287">
        <f t="shared" si="81"/>
        <v>5.9</v>
      </c>
      <c r="L545" s="288">
        <v>1475</v>
      </c>
      <c r="M545" s="289"/>
      <c r="N545" s="290">
        <f>M545*L545</f>
        <v>0</v>
      </c>
      <c r="O545" s="32"/>
      <c r="Q545" s="7"/>
      <c r="U545" s="8" t="s">
        <v>16</v>
      </c>
    </row>
    <row r="546" spans="1:21" ht="18" customHeight="1" x14ac:dyDescent="0.2">
      <c r="A546" s="1" t="s">
        <v>9</v>
      </c>
      <c r="B546" s="130" t="s">
        <v>1461</v>
      </c>
      <c r="C546" s="79" t="s">
        <v>1476</v>
      </c>
      <c r="D546" s="284" t="s">
        <v>1178</v>
      </c>
      <c r="E546" s="285" t="s">
        <v>1179</v>
      </c>
      <c r="F546" s="187">
        <v>5</v>
      </c>
      <c r="G546" s="31">
        <v>5</v>
      </c>
      <c r="H546" s="185">
        <v>1</v>
      </c>
      <c r="I546" s="286" t="s">
        <v>43</v>
      </c>
      <c r="J546" s="190" t="s">
        <v>1006</v>
      </c>
      <c r="K546" s="287">
        <f t="shared" si="81"/>
        <v>615</v>
      </c>
      <c r="L546" s="288">
        <v>615</v>
      </c>
      <c r="M546" s="289"/>
      <c r="N546" s="290">
        <f>M546*L546</f>
        <v>0</v>
      </c>
      <c r="O546" s="33" t="s">
        <v>14</v>
      </c>
      <c r="P546" s="7">
        <f>F546*M546</f>
        <v>0</v>
      </c>
      <c r="Q546" s="34" t="s">
        <v>15</v>
      </c>
      <c r="R546" s="7">
        <f>G546*M546</f>
        <v>0</v>
      </c>
      <c r="S546" s="7" t="s">
        <v>43</v>
      </c>
    </row>
    <row r="547" spans="1:21" ht="9.9499999999999993" customHeight="1" x14ac:dyDescent="0.2">
      <c r="A547" s="27" t="s">
        <v>9</v>
      </c>
      <c r="B547" s="129" t="s">
        <v>1461</v>
      </c>
      <c r="C547" s="77" t="s">
        <v>1180</v>
      </c>
      <c r="D547" s="216"/>
      <c r="E547" s="217"/>
      <c r="F547" s="28"/>
      <c r="G547" s="28"/>
      <c r="H547" s="28"/>
      <c r="I547" s="218"/>
      <c r="J547" s="78"/>
      <c r="K547" s="219"/>
      <c r="L547" s="217"/>
      <c r="M547" s="29"/>
      <c r="N547" s="29"/>
      <c r="O547" s="7"/>
      <c r="Q547" s="7"/>
    </row>
    <row r="548" spans="1:21" ht="18" customHeight="1" x14ac:dyDescent="0.2">
      <c r="A548" s="1" t="s">
        <v>9</v>
      </c>
      <c r="B548" s="130" t="s">
        <v>1461</v>
      </c>
      <c r="C548" s="79" t="s">
        <v>1180</v>
      </c>
      <c r="D548" s="284" t="s">
        <v>1181</v>
      </c>
      <c r="E548" s="285" t="s">
        <v>1182</v>
      </c>
      <c r="F548" s="187"/>
      <c r="G548" s="31"/>
      <c r="H548" s="185">
        <v>24</v>
      </c>
      <c r="I548" s="286" t="s">
        <v>119</v>
      </c>
      <c r="J548" s="188" t="s">
        <v>1183</v>
      </c>
      <c r="K548" s="287">
        <f t="shared" ref="K548:K551" si="82">L548/H548</f>
        <v>0</v>
      </c>
      <c r="L548" s="288">
        <v>0</v>
      </c>
      <c r="M548" s="289"/>
      <c r="N548" s="290">
        <f>M548*L548</f>
        <v>0</v>
      </c>
      <c r="O548" s="32"/>
      <c r="Q548" s="7"/>
      <c r="U548" s="8" t="s">
        <v>16</v>
      </c>
    </row>
    <row r="549" spans="1:21" ht="18" customHeight="1" x14ac:dyDescent="0.2">
      <c r="A549" s="1" t="s">
        <v>9</v>
      </c>
      <c r="B549" s="130" t="s">
        <v>1461</v>
      </c>
      <c r="C549" s="79" t="s">
        <v>1180</v>
      </c>
      <c r="D549" s="284" t="s">
        <v>1184</v>
      </c>
      <c r="E549" s="285" t="s">
        <v>1185</v>
      </c>
      <c r="F549" s="187"/>
      <c r="G549" s="31"/>
      <c r="H549" s="185">
        <v>24</v>
      </c>
      <c r="I549" s="286" t="s">
        <v>119</v>
      </c>
      <c r="J549" s="189" t="s">
        <v>1183</v>
      </c>
      <c r="K549" s="287">
        <f t="shared" si="82"/>
        <v>90.416666666666671</v>
      </c>
      <c r="L549" s="288">
        <v>2170</v>
      </c>
      <c r="M549" s="289"/>
      <c r="N549" s="290">
        <f>M549*L549</f>
        <v>0</v>
      </c>
      <c r="O549" s="32"/>
      <c r="Q549" s="7"/>
      <c r="U549" s="8" t="s">
        <v>16</v>
      </c>
    </row>
    <row r="550" spans="1:21" ht="18" customHeight="1" x14ac:dyDescent="0.2">
      <c r="A550" s="1" t="s">
        <v>9</v>
      </c>
      <c r="B550" s="130" t="s">
        <v>1461</v>
      </c>
      <c r="C550" s="79" t="s">
        <v>1180</v>
      </c>
      <c r="D550" s="284" t="s">
        <v>1186</v>
      </c>
      <c r="E550" s="285" t="s">
        <v>1187</v>
      </c>
      <c r="F550" s="187"/>
      <c r="G550" s="31"/>
      <c r="H550" s="185">
        <v>24</v>
      </c>
      <c r="I550" s="286" t="s">
        <v>119</v>
      </c>
      <c r="J550" s="189" t="s">
        <v>1183</v>
      </c>
      <c r="K550" s="287">
        <f t="shared" si="82"/>
        <v>127.70833333333333</v>
      </c>
      <c r="L550" s="288">
        <v>3065</v>
      </c>
      <c r="M550" s="289"/>
      <c r="N550" s="290">
        <f>M550*L550</f>
        <v>0</v>
      </c>
      <c r="O550" s="32"/>
      <c r="Q550" s="7"/>
      <c r="U550" s="8" t="s">
        <v>16</v>
      </c>
    </row>
    <row r="551" spans="1:21" ht="18" customHeight="1" x14ac:dyDescent="0.2">
      <c r="A551" s="1" t="s">
        <v>9</v>
      </c>
      <c r="B551" s="130" t="s">
        <v>1461</v>
      </c>
      <c r="C551" s="79" t="s">
        <v>1180</v>
      </c>
      <c r="D551" s="284" t="s">
        <v>1188</v>
      </c>
      <c r="E551" s="285" t="s">
        <v>1189</v>
      </c>
      <c r="F551" s="187"/>
      <c r="G551" s="31"/>
      <c r="H551" s="185">
        <v>20</v>
      </c>
      <c r="I551" s="286" t="s">
        <v>36</v>
      </c>
      <c r="J551" s="190" t="s">
        <v>1190</v>
      </c>
      <c r="K551" s="287">
        <f t="shared" si="82"/>
        <v>358</v>
      </c>
      <c r="L551" s="288">
        <v>7160</v>
      </c>
      <c r="M551" s="289"/>
      <c r="N551" s="290">
        <f>M551*L551</f>
        <v>0</v>
      </c>
      <c r="O551" s="32"/>
      <c r="Q551" s="7"/>
      <c r="U551" s="8" t="s">
        <v>16</v>
      </c>
    </row>
    <row r="552" spans="1:21" ht="9.9499999999999993" customHeight="1" x14ac:dyDescent="0.2">
      <c r="A552" s="27" t="s">
        <v>9</v>
      </c>
      <c r="B552" s="129" t="s">
        <v>1461</v>
      </c>
      <c r="C552" s="77" t="s">
        <v>1057</v>
      </c>
      <c r="D552" s="216"/>
      <c r="E552" s="217"/>
      <c r="F552" s="28"/>
      <c r="G552" s="28"/>
      <c r="H552" s="28"/>
      <c r="I552" s="218"/>
      <c r="J552" s="78"/>
      <c r="K552" s="219"/>
      <c r="L552" s="217"/>
      <c r="M552" s="29"/>
      <c r="N552" s="29"/>
      <c r="O552" s="7"/>
      <c r="Q552" s="7"/>
    </row>
    <row r="553" spans="1:21" ht="18" customHeight="1" x14ac:dyDescent="0.2">
      <c r="A553" s="1" t="s">
        <v>9</v>
      </c>
      <c r="B553" s="130" t="s">
        <v>1461</v>
      </c>
      <c r="C553" s="79" t="s">
        <v>1057</v>
      </c>
      <c r="D553" s="284" t="s">
        <v>1191</v>
      </c>
      <c r="E553" s="285" t="s">
        <v>1192</v>
      </c>
      <c r="F553" s="187">
        <v>12</v>
      </c>
      <c r="G553" s="31"/>
      <c r="H553" s="185">
        <v>1</v>
      </c>
      <c r="I553" s="286" t="s">
        <v>43</v>
      </c>
      <c r="J553" s="188" t="s">
        <v>999</v>
      </c>
      <c r="K553" s="287">
        <f t="shared" ref="K553:K555" si="83">L553/H553</f>
        <v>1965</v>
      </c>
      <c r="L553" s="288">
        <v>1965</v>
      </c>
      <c r="M553" s="289"/>
      <c r="N553" s="290">
        <f>M553*L553</f>
        <v>0</v>
      </c>
      <c r="O553" s="32" t="s">
        <v>14</v>
      </c>
      <c r="P553" s="7">
        <f>F553*M553</f>
        <v>0</v>
      </c>
      <c r="Q553" s="7"/>
      <c r="S553" s="7" t="s">
        <v>43</v>
      </c>
    </row>
    <row r="554" spans="1:21" ht="18" customHeight="1" x14ac:dyDescent="0.2">
      <c r="A554" s="1" t="s">
        <v>9</v>
      </c>
      <c r="B554" s="130" t="s">
        <v>1461</v>
      </c>
      <c r="C554" s="79" t="s">
        <v>1057</v>
      </c>
      <c r="D554" s="284" t="s">
        <v>1193</v>
      </c>
      <c r="E554" s="285" t="s">
        <v>1194</v>
      </c>
      <c r="F554" s="187">
        <v>2</v>
      </c>
      <c r="G554" s="31">
        <v>2</v>
      </c>
      <c r="H554" s="185">
        <v>9</v>
      </c>
      <c r="I554" s="286" t="s">
        <v>73</v>
      </c>
      <c r="J554" s="189" t="s">
        <v>1195</v>
      </c>
      <c r="K554" s="287">
        <f t="shared" si="83"/>
        <v>192.77777777777777</v>
      </c>
      <c r="L554" s="288">
        <v>1735</v>
      </c>
      <c r="M554" s="289"/>
      <c r="N554" s="290">
        <f>M554*L554</f>
        <v>0</v>
      </c>
      <c r="O554" s="33" t="s">
        <v>14</v>
      </c>
      <c r="P554" s="7">
        <f>F554*M554</f>
        <v>0</v>
      </c>
      <c r="Q554" s="34" t="s">
        <v>15</v>
      </c>
      <c r="R554" s="7">
        <f>G554*M554</f>
        <v>0</v>
      </c>
      <c r="U554" s="8" t="s">
        <v>16</v>
      </c>
    </row>
    <row r="555" spans="1:21" ht="18" customHeight="1" x14ac:dyDescent="0.2">
      <c r="A555" s="1" t="s">
        <v>9</v>
      </c>
      <c r="B555" s="130" t="s">
        <v>1461</v>
      </c>
      <c r="C555" s="79" t="s">
        <v>1057</v>
      </c>
      <c r="D555" s="284" t="s">
        <v>1196</v>
      </c>
      <c r="E555" s="285" t="s">
        <v>1197</v>
      </c>
      <c r="F555" s="187">
        <v>2</v>
      </c>
      <c r="G555" s="31">
        <v>2</v>
      </c>
      <c r="H555" s="185">
        <v>9</v>
      </c>
      <c r="I555" s="286" t="s">
        <v>73</v>
      </c>
      <c r="J555" s="190" t="s">
        <v>1195</v>
      </c>
      <c r="K555" s="287">
        <f t="shared" si="83"/>
        <v>192.77777777777777</v>
      </c>
      <c r="L555" s="288">
        <v>1735</v>
      </c>
      <c r="M555" s="289"/>
      <c r="N555" s="290">
        <f>M555*L555</f>
        <v>0</v>
      </c>
      <c r="O555" s="33" t="s">
        <v>14</v>
      </c>
      <c r="P555" s="7">
        <f>F555*M555</f>
        <v>0</v>
      </c>
      <c r="Q555" s="34" t="s">
        <v>15</v>
      </c>
      <c r="R555" s="7">
        <f>G555*M555</f>
        <v>0</v>
      </c>
      <c r="U555" s="8" t="s">
        <v>16</v>
      </c>
    </row>
    <row r="556" spans="1:21" ht="9.9499999999999993" customHeight="1" x14ac:dyDescent="0.2">
      <c r="A556" s="27" t="s">
        <v>9</v>
      </c>
      <c r="B556" s="129" t="s">
        <v>1461</v>
      </c>
      <c r="C556" s="77" t="s">
        <v>1087</v>
      </c>
      <c r="D556" s="216"/>
      <c r="E556" s="217"/>
      <c r="F556" s="28"/>
      <c r="G556" s="28"/>
      <c r="H556" s="28"/>
      <c r="I556" s="218"/>
      <c r="J556" s="78"/>
      <c r="K556" s="219"/>
      <c r="L556" s="217"/>
      <c r="M556" s="29"/>
      <c r="N556" s="29"/>
      <c r="O556" s="7"/>
      <c r="Q556" s="7"/>
    </row>
    <row r="557" spans="1:21" ht="18" customHeight="1" x14ac:dyDescent="0.2">
      <c r="A557" s="1" t="s">
        <v>9</v>
      </c>
      <c r="B557" s="130" t="s">
        <v>1461</v>
      </c>
      <c r="C557" s="79" t="s">
        <v>1087</v>
      </c>
      <c r="D557" s="284" t="s">
        <v>1198</v>
      </c>
      <c r="E557" s="285" t="s">
        <v>1199</v>
      </c>
      <c r="F557" s="187">
        <v>5</v>
      </c>
      <c r="G557" s="31">
        <v>5</v>
      </c>
      <c r="H557" s="185">
        <v>1</v>
      </c>
      <c r="I557" s="286" t="s">
        <v>43</v>
      </c>
      <c r="J557" s="188" t="s">
        <v>999</v>
      </c>
      <c r="K557" s="287">
        <f t="shared" ref="K557:K564" si="84">L557/H557</f>
        <v>740</v>
      </c>
      <c r="L557" s="288">
        <v>740</v>
      </c>
      <c r="M557" s="289"/>
      <c r="N557" s="290">
        <f t="shared" ref="N557:N564" si="85">M557*L557</f>
        <v>0</v>
      </c>
      <c r="O557" s="33" t="s">
        <v>14</v>
      </c>
      <c r="P557" s="7">
        <f>F557*M557</f>
        <v>0</v>
      </c>
      <c r="Q557" s="34" t="s">
        <v>15</v>
      </c>
      <c r="R557" s="7">
        <f>G557*M557</f>
        <v>0</v>
      </c>
      <c r="S557" s="7" t="s">
        <v>43</v>
      </c>
    </row>
    <row r="558" spans="1:21" ht="18" customHeight="1" x14ac:dyDescent="0.2">
      <c r="A558" s="1" t="s">
        <v>9</v>
      </c>
      <c r="B558" s="130" t="s">
        <v>1461</v>
      </c>
      <c r="C558" s="79" t="s">
        <v>1087</v>
      </c>
      <c r="D558" s="284" t="s">
        <v>1200</v>
      </c>
      <c r="E558" s="285" t="s">
        <v>1201</v>
      </c>
      <c r="F558" s="187">
        <v>5</v>
      </c>
      <c r="G558" s="31">
        <v>5</v>
      </c>
      <c r="H558" s="185">
        <v>1</v>
      </c>
      <c r="I558" s="286" t="s">
        <v>43</v>
      </c>
      <c r="J558" s="189" t="s">
        <v>999</v>
      </c>
      <c r="K558" s="287">
        <f t="shared" si="84"/>
        <v>540</v>
      </c>
      <c r="L558" s="288">
        <v>540</v>
      </c>
      <c r="M558" s="289"/>
      <c r="N558" s="290">
        <f t="shared" si="85"/>
        <v>0</v>
      </c>
      <c r="O558" s="33" t="s">
        <v>14</v>
      </c>
      <c r="P558" s="7">
        <f>F558*M558</f>
        <v>0</v>
      </c>
      <c r="Q558" s="34" t="s">
        <v>15</v>
      </c>
      <c r="R558" s="7">
        <f>G558*M558</f>
        <v>0</v>
      </c>
      <c r="S558" s="7" t="s">
        <v>43</v>
      </c>
    </row>
    <row r="559" spans="1:21" ht="18" customHeight="1" x14ac:dyDescent="0.2">
      <c r="A559" s="1" t="s">
        <v>9</v>
      </c>
      <c r="B559" s="130" t="s">
        <v>1461</v>
      </c>
      <c r="C559" s="79" t="s">
        <v>1087</v>
      </c>
      <c r="D559" s="284" t="s">
        <v>1202</v>
      </c>
      <c r="E559" s="285" t="s">
        <v>1203</v>
      </c>
      <c r="F559" s="187">
        <v>5</v>
      </c>
      <c r="G559" s="31">
        <v>5</v>
      </c>
      <c r="H559" s="185">
        <v>1</v>
      </c>
      <c r="I559" s="286" t="s">
        <v>43</v>
      </c>
      <c r="J559" s="189" t="s">
        <v>999</v>
      </c>
      <c r="K559" s="287">
        <f t="shared" si="84"/>
        <v>540</v>
      </c>
      <c r="L559" s="288">
        <v>540</v>
      </c>
      <c r="M559" s="289"/>
      <c r="N559" s="290">
        <f t="shared" si="85"/>
        <v>0</v>
      </c>
      <c r="O559" s="33" t="s">
        <v>14</v>
      </c>
      <c r="P559" s="7">
        <f>F559*M559</f>
        <v>0</v>
      </c>
      <c r="Q559" s="34" t="s">
        <v>15</v>
      </c>
      <c r="R559" s="7">
        <f>G559*M559</f>
        <v>0</v>
      </c>
      <c r="S559" s="7" t="s">
        <v>43</v>
      </c>
    </row>
    <row r="560" spans="1:21" ht="18" customHeight="1" x14ac:dyDescent="0.2">
      <c r="A560" s="1" t="s">
        <v>9</v>
      </c>
      <c r="B560" s="130" t="s">
        <v>1461</v>
      </c>
      <c r="C560" s="79" t="s">
        <v>1087</v>
      </c>
      <c r="D560" s="284" t="s">
        <v>1204</v>
      </c>
      <c r="E560" s="285" t="s">
        <v>1205</v>
      </c>
      <c r="F560" s="187">
        <v>5</v>
      </c>
      <c r="G560" s="31">
        <v>5</v>
      </c>
      <c r="H560" s="185">
        <v>1</v>
      </c>
      <c r="I560" s="286" t="s">
        <v>43</v>
      </c>
      <c r="J560" s="189" t="s">
        <v>999</v>
      </c>
      <c r="K560" s="287">
        <f t="shared" si="84"/>
        <v>540</v>
      </c>
      <c r="L560" s="288">
        <v>540</v>
      </c>
      <c r="M560" s="289"/>
      <c r="N560" s="290">
        <f t="shared" si="85"/>
        <v>0</v>
      </c>
      <c r="O560" s="33" t="s">
        <v>14</v>
      </c>
      <c r="P560" s="7">
        <f>F560*M560</f>
        <v>0</v>
      </c>
      <c r="Q560" s="34" t="s">
        <v>15</v>
      </c>
      <c r="R560" s="7">
        <f>G560*M560</f>
        <v>0</v>
      </c>
      <c r="S560" s="7" t="s">
        <v>43</v>
      </c>
    </row>
    <row r="561" spans="1:19" ht="18" customHeight="1" x14ac:dyDescent="0.2">
      <c r="A561" s="1" t="s">
        <v>9</v>
      </c>
      <c r="B561" s="130" t="s">
        <v>1461</v>
      </c>
      <c r="C561" s="79" t="s">
        <v>1087</v>
      </c>
      <c r="D561" s="284" t="s">
        <v>1206</v>
      </c>
      <c r="E561" s="285" t="s">
        <v>1207</v>
      </c>
      <c r="F561" s="187">
        <v>5</v>
      </c>
      <c r="G561" s="31">
        <v>5</v>
      </c>
      <c r="H561" s="185">
        <v>1</v>
      </c>
      <c r="I561" s="286" t="s">
        <v>43</v>
      </c>
      <c r="J561" s="189" t="s">
        <v>999</v>
      </c>
      <c r="K561" s="287">
        <f t="shared" si="84"/>
        <v>540</v>
      </c>
      <c r="L561" s="288">
        <v>540</v>
      </c>
      <c r="M561" s="289"/>
      <c r="N561" s="290">
        <f t="shared" si="85"/>
        <v>0</v>
      </c>
      <c r="O561" s="33" t="s">
        <v>14</v>
      </c>
      <c r="P561" s="7">
        <f>F561*M561</f>
        <v>0</v>
      </c>
      <c r="Q561" s="34" t="s">
        <v>15</v>
      </c>
      <c r="R561" s="7">
        <f>G561*M561</f>
        <v>0</v>
      </c>
      <c r="S561" s="7" t="s">
        <v>43</v>
      </c>
    </row>
    <row r="562" spans="1:19" ht="18" customHeight="1" x14ac:dyDescent="0.2">
      <c r="A562" s="1" t="s">
        <v>9</v>
      </c>
      <c r="B562" s="130" t="s">
        <v>1461</v>
      </c>
      <c r="C562" s="79" t="s">
        <v>1087</v>
      </c>
      <c r="D562" s="284" t="s">
        <v>1208</v>
      </c>
      <c r="E562" s="285" t="s">
        <v>1209</v>
      </c>
      <c r="F562" s="187">
        <v>5</v>
      </c>
      <c r="G562" s="31">
        <v>5</v>
      </c>
      <c r="H562" s="185">
        <v>1</v>
      </c>
      <c r="I562" s="286" t="s">
        <v>43</v>
      </c>
      <c r="J562" s="189" t="s">
        <v>999</v>
      </c>
      <c r="K562" s="287">
        <f t="shared" si="84"/>
        <v>540</v>
      </c>
      <c r="L562" s="288">
        <v>540</v>
      </c>
      <c r="M562" s="289"/>
      <c r="N562" s="290">
        <f t="shared" si="85"/>
        <v>0</v>
      </c>
      <c r="O562" s="33" t="s">
        <v>14</v>
      </c>
      <c r="P562" s="7">
        <f>F562*M562</f>
        <v>0</v>
      </c>
      <c r="Q562" s="34" t="s">
        <v>15</v>
      </c>
      <c r="R562" s="7">
        <f>G562*M562</f>
        <v>0</v>
      </c>
      <c r="S562" s="7" t="s">
        <v>43</v>
      </c>
    </row>
    <row r="563" spans="1:19" ht="18" customHeight="1" x14ac:dyDescent="0.2">
      <c r="A563" s="1" t="s">
        <v>9</v>
      </c>
      <c r="B563" s="130" t="s">
        <v>1461</v>
      </c>
      <c r="C563" s="79" t="s">
        <v>1087</v>
      </c>
      <c r="D563" s="284" t="s">
        <v>1210</v>
      </c>
      <c r="E563" s="285" t="s">
        <v>1211</v>
      </c>
      <c r="F563" s="187">
        <v>5</v>
      </c>
      <c r="G563" s="31">
        <v>5</v>
      </c>
      <c r="H563" s="185">
        <v>1</v>
      </c>
      <c r="I563" s="286" t="s">
        <v>43</v>
      </c>
      <c r="J563" s="189" t="s">
        <v>999</v>
      </c>
      <c r="K563" s="287">
        <f t="shared" si="84"/>
        <v>460</v>
      </c>
      <c r="L563" s="288">
        <v>460</v>
      </c>
      <c r="M563" s="289"/>
      <c r="N563" s="290">
        <f t="shared" si="85"/>
        <v>0</v>
      </c>
      <c r="O563" s="33" t="s">
        <v>14</v>
      </c>
      <c r="P563" s="7">
        <f>F563*M563</f>
        <v>0</v>
      </c>
      <c r="Q563" s="34" t="s">
        <v>15</v>
      </c>
      <c r="R563" s="7">
        <f>G563*M563</f>
        <v>0</v>
      </c>
      <c r="S563" s="7" t="s">
        <v>43</v>
      </c>
    </row>
    <row r="564" spans="1:19" ht="18" customHeight="1" x14ac:dyDescent="0.2">
      <c r="A564" s="1" t="s">
        <v>9</v>
      </c>
      <c r="B564" s="130" t="s">
        <v>1461</v>
      </c>
      <c r="C564" s="79" t="s">
        <v>1087</v>
      </c>
      <c r="D564" s="284" t="s">
        <v>1212</v>
      </c>
      <c r="E564" s="285" t="s">
        <v>1213</v>
      </c>
      <c r="F564" s="187">
        <v>5</v>
      </c>
      <c r="G564" s="31">
        <v>5</v>
      </c>
      <c r="H564" s="185">
        <v>1</v>
      </c>
      <c r="I564" s="286" t="s">
        <v>43</v>
      </c>
      <c r="J564" s="190" t="s">
        <v>999</v>
      </c>
      <c r="K564" s="287">
        <f t="shared" si="84"/>
        <v>1935</v>
      </c>
      <c r="L564" s="288">
        <v>1935</v>
      </c>
      <c r="M564" s="289"/>
      <c r="N564" s="290">
        <f t="shared" si="85"/>
        <v>0</v>
      </c>
      <c r="O564" s="33" t="s">
        <v>14</v>
      </c>
      <c r="P564" s="7">
        <f>F564*M564</f>
        <v>0</v>
      </c>
      <c r="Q564" s="34" t="s">
        <v>15</v>
      </c>
      <c r="R564" s="7">
        <f>G564*M564</f>
        <v>0</v>
      </c>
      <c r="S564" s="7" t="s">
        <v>43</v>
      </c>
    </row>
    <row r="565" spans="1:19" ht="9.9499999999999993" customHeight="1" x14ac:dyDescent="0.2">
      <c r="A565" s="27" t="s">
        <v>9</v>
      </c>
      <c r="B565" s="129" t="s">
        <v>1461</v>
      </c>
      <c r="C565" s="77" t="s">
        <v>1214</v>
      </c>
      <c r="D565" s="216"/>
      <c r="E565" s="217"/>
      <c r="F565" s="28"/>
      <c r="G565" s="28"/>
      <c r="H565" s="28"/>
      <c r="I565" s="218"/>
      <c r="J565" s="78"/>
      <c r="K565" s="219"/>
      <c r="L565" s="217"/>
      <c r="M565" s="29"/>
      <c r="N565" s="29"/>
      <c r="O565" s="7"/>
      <c r="Q565" s="7"/>
    </row>
    <row r="566" spans="1:19" ht="18" customHeight="1" x14ac:dyDescent="0.2">
      <c r="A566" s="1" t="s">
        <v>9</v>
      </c>
      <c r="B566" s="130" t="s">
        <v>1461</v>
      </c>
      <c r="C566" s="79" t="s">
        <v>1214</v>
      </c>
      <c r="D566" s="284" t="s">
        <v>1215</v>
      </c>
      <c r="E566" s="285" t="s">
        <v>1216</v>
      </c>
      <c r="F566" s="187">
        <v>3.5</v>
      </c>
      <c r="G566" s="31"/>
      <c r="H566" s="185">
        <v>1</v>
      </c>
      <c r="I566" s="286" t="s">
        <v>43</v>
      </c>
      <c r="J566" s="188" t="s">
        <v>999</v>
      </c>
      <c r="K566" s="287">
        <f t="shared" ref="K566:K567" si="86">L566/H566</f>
        <v>380</v>
      </c>
      <c r="L566" s="288">
        <v>380</v>
      </c>
      <c r="M566" s="289"/>
      <c r="N566" s="290">
        <f>M566*L566</f>
        <v>0</v>
      </c>
      <c r="O566" s="32" t="s">
        <v>14</v>
      </c>
      <c r="P566" s="7">
        <f>F566*M566</f>
        <v>0</v>
      </c>
      <c r="Q566" s="7"/>
      <c r="S566" s="7" t="s">
        <v>43</v>
      </c>
    </row>
    <row r="567" spans="1:19" ht="18" customHeight="1" x14ac:dyDescent="0.2">
      <c r="A567" s="1" t="s">
        <v>9</v>
      </c>
      <c r="B567" s="130" t="s">
        <v>1461</v>
      </c>
      <c r="C567" s="79" t="s">
        <v>1214</v>
      </c>
      <c r="D567" s="284" t="s">
        <v>1217</v>
      </c>
      <c r="E567" s="285" t="s">
        <v>1218</v>
      </c>
      <c r="F567" s="187"/>
      <c r="G567" s="31"/>
      <c r="H567" s="185">
        <v>1</v>
      </c>
      <c r="I567" s="286" t="s">
        <v>43</v>
      </c>
      <c r="J567" s="190" t="s">
        <v>1219</v>
      </c>
      <c r="K567" s="287">
        <f t="shared" si="86"/>
        <v>1130</v>
      </c>
      <c r="L567" s="288">
        <v>1130</v>
      </c>
      <c r="M567" s="289"/>
      <c r="N567" s="290">
        <f>M567*L567</f>
        <v>0</v>
      </c>
      <c r="O567" s="32"/>
      <c r="Q567" s="7"/>
      <c r="S567" s="7" t="s">
        <v>43</v>
      </c>
    </row>
    <row r="568" spans="1:19" ht="20.100000000000001" customHeight="1" x14ac:dyDescent="0.2">
      <c r="A568" s="20" t="s">
        <v>9</v>
      </c>
      <c r="B568" s="104" t="s">
        <v>1462</v>
      </c>
      <c r="C568" s="131"/>
      <c r="D568" s="276"/>
      <c r="E568" s="277"/>
      <c r="F568" s="132"/>
      <c r="G568" s="132"/>
      <c r="H568" s="132"/>
      <c r="I568" s="278"/>
      <c r="J568" s="133"/>
      <c r="K568" s="279"/>
      <c r="L568" s="277"/>
      <c r="M568" s="26"/>
      <c r="N568" s="26"/>
      <c r="O568" s="7"/>
      <c r="Q568" s="7"/>
    </row>
    <row r="569" spans="1:19" ht="9.9499999999999993" customHeight="1" x14ac:dyDescent="0.2">
      <c r="A569" s="27" t="s">
        <v>9</v>
      </c>
      <c r="B569" s="105" t="s">
        <v>1463</v>
      </c>
      <c r="C569" s="77" t="s">
        <v>1220</v>
      </c>
      <c r="D569" s="196"/>
      <c r="E569" s="197"/>
      <c r="F569" s="28"/>
      <c r="G569" s="28"/>
      <c r="H569" s="28"/>
      <c r="I569" s="198"/>
      <c r="J569" s="78"/>
      <c r="K569" s="199"/>
      <c r="L569" s="197"/>
      <c r="M569" s="29"/>
      <c r="N569" s="29"/>
      <c r="O569" s="7"/>
      <c r="Q569" s="7"/>
    </row>
    <row r="570" spans="1:19" ht="18" customHeight="1" x14ac:dyDescent="0.2">
      <c r="A570" s="1" t="s">
        <v>9</v>
      </c>
      <c r="B570" s="106" t="s">
        <v>1463</v>
      </c>
      <c r="C570" s="79" t="s">
        <v>1220</v>
      </c>
      <c r="D570" s="284" t="s">
        <v>1221</v>
      </c>
      <c r="E570" s="285" t="s">
        <v>1222</v>
      </c>
      <c r="F570" s="187">
        <v>5</v>
      </c>
      <c r="G570" s="31">
        <v>5</v>
      </c>
      <c r="H570" s="185">
        <v>1</v>
      </c>
      <c r="I570" s="286" t="s">
        <v>43</v>
      </c>
      <c r="J570" s="188"/>
      <c r="K570" s="287">
        <f t="shared" ref="K570:K577" si="87">L570/H570</f>
        <v>695</v>
      </c>
      <c r="L570" s="288">
        <v>695</v>
      </c>
      <c r="M570" s="289"/>
      <c r="N570" s="290">
        <f t="shared" ref="N570:N577" si="88">M570*L570</f>
        <v>0</v>
      </c>
      <c r="O570" s="33" t="s">
        <v>14</v>
      </c>
      <c r="P570" s="7">
        <f>F570*M570</f>
        <v>0</v>
      </c>
      <c r="Q570" s="34" t="s">
        <v>15</v>
      </c>
      <c r="R570" s="7">
        <f>G570*M570</f>
        <v>0</v>
      </c>
      <c r="S570" s="7" t="s">
        <v>43</v>
      </c>
    </row>
    <row r="571" spans="1:19" ht="18" customHeight="1" x14ac:dyDescent="0.2">
      <c r="A571" s="1" t="s">
        <v>9</v>
      </c>
      <c r="B571" s="106" t="s">
        <v>1463</v>
      </c>
      <c r="C571" s="79" t="s">
        <v>1220</v>
      </c>
      <c r="D571" s="284" t="s">
        <v>1223</v>
      </c>
      <c r="E571" s="285" t="s">
        <v>1224</v>
      </c>
      <c r="F571" s="187"/>
      <c r="G571" s="31"/>
      <c r="H571" s="185">
        <v>1</v>
      </c>
      <c r="I571" s="286" t="s">
        <v>43</v>
      </c>
      <c r="J571" s="189" t="s">
        <v>1225</v>
      </c>
      <c r="K571" s="287">
        <f t="shared" si="87"/>
        <v>110</v>
      </c>
      <c r="L571" s="288">
        <v>110</v>
      </c>
      <c r="M571" s="289"/>
      <c r="N571" s="290">
        <f t="shared" si="88"/>
        <v>0</v>
      </c>
      <c r="O571" s="32"/>
      <c r="Q571" s="7"/>
      <c r="S571" s="7" t="s">
        <v>43</v>
      </c>
    </row>
    <row r="572" spans="1:19" ht="18" customHeight="1" x14ac:dyDescent="0.2">
      <c r="A572" s="1" t="s">
        <v>9</v>
      </c>
      <c r="B572" s="106" t="s">
        <v>1463</v>
      </c>
      <c r="C572" s="79" t="s">
        <v>1220</v>
      </c>
      <c r="D572" s="284" t="s">
        <v>1226</v>
      </c>
      <c r="E572" s="285" t="s">
        <v>1227</v>
      </c>
      <c r="F572" s="187"/>
      <c r="G572" s="31"/>
      <c r="H572" s="185">
        <v>1</v>
      </c>
      <c r="I572" s="286" t="s">
        <v>43</v>
      </c>
      <c r="J572" s="189" t="s">
        <v>1225</v>
      </c>
      <c r="K572" s="287">
        <f t="shared" si="87"/>
        <v>275</v>
      </c>
      <c r="L572" s="288">
        <v>275</v>
      </c>
      <c r="M572" s="289"/>
      <c r="N572" s="290">
        <f t="shared" si="88"/>
        <v>0</v>
      </c>
      <c r="O572" s="32"/>
      <c r="Q572" s="7"/>
      <c r="S572" s="7" t="s">
        <v>43</v>
      </c>
    </row>
    <row r="573" spans="1:19" ht="18" customHeight="1" x14ac:dyDescent="0.2">
      <c r="A573" s="1" t="s">
        <v>9</v>
      </c>
      <c r="B573" s="106" t="s">
        <v>1463</v>
      </c>
      <c r="C573" s="79" t="s">
        <v>1220</v>
      </c>
      <c r="D573" s="284" t="s">
        <v>1228</v>
      </c>
      <c r="E573" s="285" t="s">
        <v>1229</v>
      </c>
      <c r="F573" s="187">
        <v>7</v>
      </c>
      <c r="G573" s="31"/>
      <c r="H573" s="185">
        <v>1</v>
      </c>
      <c r="I573" s="286" t="s">
        <v>43</v>
      </c>
      <c r="J573" s="189" t="s">
        <v>1225</v>
      </c>
      <c r="K573" s="287">
        <f t="shared" si="87"/>
        <v>690</v>
      </c>
      <c r="L573" s="288">
        <v>690</v>
      </c>
      <c r="M573" s="289"/>
      <c r="N573" s="290">
        <f t="shared" si="88"/>
        <v>0</v>
      </c>
      <c r="O573" s="32" t="s">
        <v>14</v>
      </c>
      <c r="P573" s="7">
        <f>F573*M573</f>
        <v>0</v>
      </c>
      <c r="Q573" s="7"/>
      <c r="S573" s="7" t="s">
        <v>43</v>
      </c>
    </row>
    <row r="574" spans="1:19" ht="18" customHeight="1" x14ac:dyDescent="0.2">
      <c r="A574" s="1" t="s">
        <v>9</v>
      </c>
      <c r="B574" s="106" t="s">
        <v>1463</v>
      </c>
      <c r="C574" s="79" t="s">
        <v>1220</v>
      </c>
      <c r="D574" s="284" t="s">
        <v>1230</v>
      </c>
      <c r="E574" s="285" t="s">
        <v>1231</v>
      </c>
      <c r="F574" s="187"/>
      <c r="G574" s="31"/>
      <c r="H574" s="185">
        <v>1</v>
      </c>
      <c r="I574" s="286" t="s">
        <v>43</v>
      </c>
      <c r="J574" s="189" t="s">
        <v>1225</v>
      </c>
      <c r="K574" s="287">
        <f t="shared" si="87"/>
        <v>45</v>
      </c>
      <c r="L574" s="288">
        <v>45</v>
      </c>
      <c r="M574" s="289"/>
      <c r="N574" s="290">
        <f t="shared" si="88"/>
        <v>0</v>
      </c>
      <c r="O574" s="32"/>
      <c r="Q574" s="7"/>
      <c r="S574" s="7" t="s">
        <v>43</v>
      </c>
    </row>
    <row r="575" spans="1:19" ht="18" customHeight="1" x14ac:dyDescent="0.2">
      <c r="A575" s="1" t="s">
        <v>9</v>
      </c>
      <c r="B575" s="106" t="s">
        <v>1463</v>
      </c>
      <c r="C575" s="79" t="s">
        <v>1220</v>
      </c>
      <c r="D575" s="284" t="s">
        <v>1232</v>
      </c>
      <c r="E575" s="285" t="s">
        <v>1233</v>
      </c>
      <c r="F575" s="187"/>
      <c r="G575" s="31"/>
      <c r="H575" s="185">
        <v>1</v>
      </c>
      <c r="I575" s="286" t="s">
        <v>43</v>
      </c>
      <c r="J575" s="189" t="s">
        <v>1225</v>
      </c>
      <c r="K575" s="287">
        <f t="shared" si="87"/>
        <v>175</v>
      </c>
      <c r="L575" s="288">
        <v>175</v>
      </c>
      <c r="M575" s="289"/>
      <c r="N575" s="290">
        <f t="shared" si="88"/>
        <v>0</v>
      </c>
      <c r="O575" s="32"/>
      <c r="Q575" s="7"/>
      <c r="S575" s="7" t="s">
        <v>43</v>
      </c>
    </row>
    <row r="576" spans="1:19" ht="18" customHeight="1" x14ac:dyDescent="0.2">
      <c r="A576" s="1" t="s">
        <v>9</v>
      </c>
      <c r="B576" s="106" t="s">
        <v>1463</v>
      </c>
      <c r="C576" s="79" t="s">
        <v>1220</v>
      </c>
      <c r="D576" s="284" t="s">
        <v>1234</v>
      </c>
      <c r="E576" s="285" t="s">
        <v>1235</v>
      </c>
      <c r="F576" s="187"/>
      <c r="G576" s="31"/>
      <c r="H576" s="185">
        <v>1</v>
      </c>
      <c r="I576" s="286" t="s">
        <v>43</v>
      </c>
      <c r="J576" s="189" t="s">
        <v>1225</v>
      </c>
      <c r="K576" s="287">
        <f t="shared" si="87"/>
        <v>1400</v>
      </c>
      <c r="L576" s="288">
        <v>1400</v>
      </c>
      <c r="M576" s="289"/>
      <c r="N576" s="290">
        <f t="shared" si="88"/>
        <v>0</v>
      </c>
      <c r="O576" s="32"/>
      <c r="Q576" s="7"/>
      <c r="S576" s="7" t="s">
        <v>43</v>
      </c>
    </row>
    <row r="577" spans="1:21" ht="18" customHeight="1" x14ac:dyDescent="0.2">
      <c r="A577" s="1" t="s">
        <v>9</v>
      </c>
      <c r="B577" s="106" t="s">
        <v>1463</v>
      </c>
      <c r="C577" s="79" t="s">
        <v>1220</v>
      </c>
      <c r="D577" s="284" t="s">
        <v>1236</v>
      </c>
      <c r="E577" s="285" t="s">
        <v>1237</v>
      </c>
      <c r="F577" s="187"/>
      <c r="G577" s="31"/>
      <c r="H577" s="185">
        <v>1</v>
      </c>
      <c r="I577" s="286" t="s">
        <v>43</v>
      </c>
      <c r="J577" s="190" t="s">
        <v>1225</v>
      </c>
      <c r="K577" s="287">
        <f t="shared" si="87"/>
        <v>785</v>
      </c>
      <c r="L577" s="288">
        <v>785</v>
      </c>
      <c r="M577" s="289"/>
      <c r="N577" s="290">
        <f t="shared" si="88"/>
        <v>0</v>
      </c>
      <c r="O577" s="32"/>
      <c r="Q577" s="7"/>
      <c r="S577" s="7" t="s">
        <v>43</v>
      </c>
    </row>
    <row r="578" spans="1:21" ht="9.9499999999999993" customHeight="1" x14ac:dyDescent="0.2">
      <c r="A578" s="27" t="s">
        <v>9</v>
      </c>
      <c r="B578" s="105" t="s">
        <v>1463</v>
      </c>
      <c r="C578" s="77" t="s">
        <v>1473</v>
      </c>
      <c r="D578" s="216"/>
      <c r="E578" s="217"/>
      <c r="F578" s="28"/>
      <c r="G578" s="28"/>
      <c r="H578" s="28"/>
      <c r="I578" s="218"/>
      <c r="J578" s="78"/>
      <c r="K578" s="219"/>
      <c r="L578" s="217"/>
      <c r="M578" s="29"/>
      <c r="N578" s="29"/>
      <c r="O578" s="7"/>
      <c r="Q578" s="7"/>
    </row>
    <row r="579" spans="1:21" ht="18" customHeight="1" x14ac:dyDescent="0.2">
      <c r="A579" s="1" t="s">
        <v>9</v>
      </c>
      <c r="B579" s="106" t="s">
        <v>1463</v>
      </c>
      <c r="C579" s="79" t="s">
        <v>1473</v>
      </c>
      <c r="D579" s="284" t="s">
        <v>1238</v>
      </c>
      <c r="E579" s="285" t="s">
        <v>1239</v>
      </c>
      <c r="F579" s="187"/>
      <c r="G579" s="31"/>
      <c r="H579" s="185">
        <v>100</v>
      </c>
      <c r="I579" s="286" t="s">
        <v>343</v>
      </c>
      <c r="J579" s="188"/>
      <c r="K579" s="287">
        <f t="shared" ref="K579:K597" si="89">L579/H579</f>
        <v>3</v>
      </c>
      <c r="L579" s="288">
        <v>300</v>
      </c>
      <c r="M579" s="289"/>
      <c r="N579" s="290">
        <f t="shared" ref="N579:N597" si="90">M579*L579</f>
        <v>0</v>
      </c>
      <c r="O579" s="32"/>
      <c r="Q579" s="7"/>
      <c r="U579" s="8" t="s">
        <v>16</v>
      </c>
    </row>
    <row r="580" spans="1:21" ht="18" customHeight="1" x14ac:dyDescent="0.2">
      <c r="A580" s="1" t="s">
        <v>9</v>
      </c>
      <c r="B580" s="106" t="s">
        <v>1463</v>
      </c>
      <c r="C580" s="79" t="s">
        <v>1473</v>
      </c>
      <c r="D580" s="284" t="s">
        <v>1240</v>
      </c>
      <c r="E580" s="285" t="s">
        <v>1241</v>
      </c>
      <c r="F580" s="187"/>
      <c r="G580" s="31"/>
      <c r="H580" s="185">
        <v>250</v>
      </c>
      <c r="I580" s="286" t="s">
        <v>1175</v>
      </c>
      <c r="J580" s="189"/>
      <c r="K580" s="287">
        <f t="shared" si="89"/>
        <v>0.72</v>
      </c>
      <c r="L580" s="288">
        <v>180</v>
      </c>
      <c r="M580" s="289"/>
      <c r="N580" s="290">
        <f t="shared" si="90"/>
        <v>0</v>
      </c>
      <c r="O580" s="32"/>
      <c r="Q580" s="7"/>
      <c r="U580" s="8" t="s">
        <v>16</v>
      </c>
    </row>
    <row r="581" spans="1:21" ht="18" customHeight="1" x14ac:dyDescent="0.2">
      <c r="A581" s="1" t="s">
        <v>9</v>
      </c>
      <c r="B581" s="106" t="s">
        <v>1463</v>
      </c>
      <c r="C581" s="79" t="s">
        <v>1473</v>
      </c>
      <c r="D581" s="284" t="s">
        <v>1242</v>
      </c>
      <c r="E581" s="285" t="s">
        <v>1243</v>
      </c>
      <c r="F581" s="187"/>
      <c r="G581" s="31"/>
      <c r="H581" s="185">
        <v>75</v>
      </c>
      <c r="I581" s="286" t="s">
        <v>1244</v>
      </c>
      <c r="J581" s="189"/>
      <c r="K581" s="287">
        <f t="shared" si="89"/>
        <v>5.4</v>
      </c>
      <c r="L581" s="288">
        <v>405</v>
      </c>
      <c r="M581" s="289"/>
      <c r="N581" s="290">
        <f t="shared" si="90"/>
        <v>0</v>
      </c>
      <c r="O581" s="32"/>
      <c r="Q581" s="7"/>
      <c r="U581" s="8" t="s">
        <v>16</v>
      </c>
    </row>
    <row r="582" spans="1:21" ht="18" customHeight="1" x14ac:dyDescent="0.2">
      <c r="A582" s="1" t="s">
        <v>9</v>
      </c>
      <c r="B582" s="106" t="s">
        <v>1463</v>
      </c>
      <c r="C582" s="79" t="s">
        <v>1473</v>
      </c>
      <c r="D582" s="284" t="s">
        <v>1245</v>
      </c>
      <c r="E582" s="285" t="s">
        <v>1246</v>
      </c>
      <c r="F582" s="187"/>
      <c r="G582" s="31"/>
      <c r="H582" s="185">
        <v>100</v>
      </c>
      <c r="I582" s="286" t="s">
        <v>343</v>
      </c>
      <c r="J582" s="189"/>
      <c r="K582" s="287">
        <f t="shared" si="89"/>
        <v>2.25</v>
      </c>
      <c r="L582" s="288">
        <v>225</v>
      </c>
      <c r="M582" s="289"/>
      <c r="N582" s="290">
        <f t="shared" si="90"/>
        <v>0</v>
      </c>
      <c r="O582" s="32"/>
      <c r="Q582" s="7"/>
      <c r="U582" s="8" t="s">
        <v>16</v>
      </c>
    </row>
    <row r="583" spans="1:21" ht="18" customHeight="1" x14ac:dyDescent="0.2">
      <c r="A583" s="1" t="s">
        <v>9</v>
      </c>
      <c r="B583" s="106" t="s">
        <v>1463</v>
      </c>
      <c r="C583" s="79" t="s">
        <v>1473</v>
      </c>
      <c r="D583" s="284" t="s">
        <v>1247</v>
      </c>
      <c r="E583" s="285" t="s">
        <v>1248</v>
      </c>
      <c r="F583" s="187"/>
      <c r="G583" s="31"/>
      <c r="H583" s="185">
        <v>100</v>
      </c>
      <c r="I583" s="286" t="s">
        <v>343</v>
      </c>
      <c r="J583" s="189"/>
      <c r="K583" s="287">
        <f t="shared" si="89"/>
        <v>0.5</v>
      </c>
      <c r="L583" s="288">
        <v>50</v>
      </c>
      <c r="M583" s="289"/>
      <c r="N583" s="290">
        <f t="shared" si="90"/>
        <v>0</v>
      </c>
      <c r="O583" s="32"/>
      <c r="Q583" s="7"/>
      <c r="U583" s="8" t="s">
        <v>16</v>
      </c>
    </row>
    <row r="584" spans="1:21" ht="18" customHeight="1" x14ac:dyDescent="0.2">
      <c r="A584" s="1" t="s">
        <v>9</v>
      </c>
      <c r="B584" s="106" t="s">
        <v>1463</v>
      </c>
      <c r="C584" s="79" t="s">
        <v>1473</v>
      </c>
      <c r="D584" s="284" t="s">
        <v>1249</v>
      </c>
      <c r="E584" s="285" t="s">
        <v>1250</v>
      </c>
      <c r="F584" s="187"/>
      <c r="G584" s="31"/>
      <c r="H584" s="185">
        <v>50</v>
      </c>
      <c r="I584" s="286" t="s">
        <v>220</v>
      </c>
      <c r="J584" s="189"/>
      <c r="K584" s="287">
        <f t="shared" si="89"/>
        <v>7.1</v>
      </c>
      <c r="L584" s="288">
        <v>355</v>
      </c>
      <c r="M584" s="289"/>
      <c r="N584" s="290">
        <f t="shared" si="90"/>
        <v>0</v>
      </c>
      <c r="O584" s="32"/>
      <c r="Q584" s="7"/>
      <c r="U584" s="8" t="s">
        <v>16</v>
      </c>
    </row>
    <row r="585" spans="1:21" ht="18" customHeight="1" x14ac:dyDescent="0.2">
      <c r="A585" s="1" t="s">
        <v>9</v>
      </c>
      <c r="B585" s="106" t="s">
        <v>1463</v>
      </c>
      <c r="C585" s="79" t="s">
        <v>1473</v>
      </c>
      <c r="D585" s="284" t="s">
        <v>1251</v>
      </c>
      <c r="E585" s="285" t="s">
        <v>1252</v>
      </c>
      <c r="F585" s="187"/>
      <c r="G585" s="31"/>
      <c r="H585" s="185">
        <v>20</v>
      </c>
      <c r="I585" s="286" t="s">
        <v>36</v>
      </c>
      <c r="J585" s="189"/>
      <c r="K585" s="287">
        <f t="shared" si="89"/>
        <v>10.25</v>
      </c>
      <c r="L585" s="288">
        <v>205</v>
      </c>
      <c r="M585" s="289"/>
      <c r="N585" s="290">
        <f t="shared" si="90"/>
        <v>0</v>
      </c>
      <c r="O585" s="32"/>
      <c r="Q585" s="7"/>
      <c r="U585" s="8" t="s">
        <v>16</v>
      </c>
    </row>
    <row r="586" spans="1:21" ht="18" customHeight="1" x14ac:dyDescent="0.2">
      <c r="A586" s="1" t="s">
        <v>9</v>
      </c>
      <c r="B586" s="106" t="s">
        <v>1463</v>
      </c>
      <c r="C586" s="79" t="s">
        <v>1473</v>
      </c>
      <c r="D586" s="284" t="s">
        <v>1253</v>
      </c>
      <c r="E586" s="285" t="s">
        <v>1254</v>
      </c>
      <c r="F586" s="187"/>
      <c r="G586" s="31"/>
      <c r="H586" s="186">
        <v>1000</v>
      </c>
      <c r="I586" s="286" t="s">
        <v>1255</v>
      </c>
      <c r="J586" s="189"/>
      <c r="K586" s="287">
        <f t="shared" si="89"/>
        <v>3.76</v>
      </c>
      <c r="L586" s="288">
        <v>3760</v>
      </c>
      <c r="M586" s="289"/>
      <c r="N586" s="290">
        <f t="shared" si="90"/>
        <v>0</v>
      </c>
      <c r="O586" s="32"/>
      <c r="Q586" s="7"/>
      <c r="U586" s="8" t="s">
        <v>16</v>
      </c>
    </row>
    <row r="587" spans="1:21" ht="18" customHeight="1" x14ac:dyDescent="0.2">
      <c r="A587" s="1" t="s">
        <v>9</v>
      </c>
      <c r="B587" s="106" t="s">
        <v>1463</v>
      </c>
      <c r="C587" s="79" t="s">
        <v>1473</v>
      </c>
      <c r="D587" s="284" t="s">
        <v>1256</v>
      </c>
      <c r="E587" s="285" t="s">
        <v>1257</v>
      </c>
      <c r="F587" s="187"/>
      <c r="G587" s="31"/>
      <c r="H587" s="186">
        <v>1000</v>
      </c>
      <c r="I587" s="286" t="s">
        <v>1255</v>
      </c>
      <c r="J587" s="189"/>
      <c r="K587" s="287">
        <f t="shared" si="89"/>
        <v>1.51</v>
      </c>
      <c r="L587" s="288">
        <v>1510</v>
      </c>
      <c r="M587" s="289"/>
      <c r="N587" s="290">
        <f t="shared" si="90"/>
        <v>0</v>
      </c>
      <c r="O587" s="32"/>
      <c r="Q587" s="7"/>
      <c r="U587" s="8" t="s">
        <v>16</v>
      </c>
    </row>
    <row r="588" spans="1:21" ht="18" customHeight="1" x14ac:dyDescent="0.2">
      <c r="A588" s="1" t="s">
        <v>9</v>
      </c>
      <c r="B588" s="106" t="s">
        <v>1463</v>
      </c>
      <c r="C588" s="79" t="s">
        <v>1473</v>
      </c>
      <c r="D588" s="284" t="s">
        <v>1258</v>
      </c>
      <c r="E588" s="285" t="s">
        <v>1259</v>
      </c>
      <c r="F588" s="187"/>
      <c r="G588" s="31"/>
      <c r="H588" s="185">
        <v>250</v>
      </c>
      <c r="I588" s="286" t="s">
        <v>1175</v>
      </c>
      <c r="J588" s="189"/>
      <c r="K588" s="287">
        <f t="shared" si="89"/>
        <v>0.86</v>
      </c>
      <c r="L588" s="288">
        <v>215</v>
      </c>
      <c r="M588" s="289"/>
      <c r="N588" s="290">
        <f t="shared" si="90"/>
        <v>0</v>
      </c>
      <c r="O588" s="32"/>
      <c r="Q588" s="7"/>
      <c r="U588" s="8" t="s">
        <v>16</v>
      </c>
    </row>
    <row r="589" spans="1:21" ht="18" customHeight="1" x14ac:dyDescent="0.2">
      <c r="A589" s="1" t="s">
        <v>9</v>
      </c>
      <c r="B589" s="106" t="s">
        <v>1463</v>
      </c>
      <c r="C589" s="79" t="s">
        <v>1473</v>
      </c>
      <c r="D589" s="284" t="s">
        <v>1260</v>
      </c>
      <c r="E589" s="285" t="s">
        <v>1261</v>
      </c>
      <c r="F589" s="187"/>
      <c r="G589" s="31"/>
      <c r="H589" s="185">
        <v>500</v>
      </c>
      <c r="I589" s="286" t="s">
        <v>1262</v>
      </c>
      <c r="J589" s="189"/>
      <c r="K589" s="287">
        <f t="shared" si="89"/>
        <v>0.63</v>
      </c>
      <c r="L589" s="288">
        <v>315</v>
      </c>
      <c r="M589" s="289"/>
      <c r="N589" s="290">
        <f t="shared" si="90"/>
        <v>0</v>
      </c>
      <c r="O589" s="32"/>
      <c r="Q589" s="7"/>
      <c r="U589" s="8" t="s">
        <v>16</v>
      </c>
    </row>
    <row r="590" spans="1:21" ht="18" customHeight="1" x14ac:dyDescent="0.2">
      <c r="A590" s="1" t="s">
        <v>9</v>
      </c>
      <c r="B590" s="106" t="s">
        <v>1463</v>
      </c>
      <c r="C590" s="79" t="s">
        <v>1473</v>
      </c>
      <c r="D590" s="284" t="s">
        <v>1263</v>
      </c>
      <c r="E590" s="285" t="s">
        <v>1264</v>
      </c>
      <c r="F590" s="187"/>
      <c r="G590" s="31"/>
      <c r="H590" s="185">
        <v>250</v>
      </c>
      <c r="I590" s="286" t="s">
        <v>1175</v>
      </c>
      <c r="J590" s="189"/>
      <c r="K590" s="287">
        <f t="shared" si="89"/>
        <v>0.74</v>
      </c>
      <c r="L590" s="288">
        <v>185</v>
      </c>
      <c r="M590" s="289"/>
      <c r="N590" s="290">
        <f t="shared" si="90"/>
        <v>0</v>
      </c>
      <c r="O590" s="32"/>
      <c r="Q590" s="7"/>
      <c r="U590" s="8" t="s">
        <v>16</v>
      </c>
    </row>
    <row r="591" spans="1:21" ht="18" customHeight="1" x14ac:dyDescent="0.2">
      <c r="A591" s="1" t="s">
        <v>9</v>
      </c>
      <c r="B591" s="106" t="s">
        <v>1463</v>
      </c>
      <c r="C591" s="79" t="s">
        <v>1473</v>
      </c>
      <c r="D591" s="284" t="s">
        <v>1265</v>
      </c>
      <c r="E591" s="285" t="s">
        <v>1266</v>
      </c>
      <c r="F591" s="187"/>
      <c r="G591" s="31"/>
      <c r="H591" s="185">
        <v>1</v>
      </c>
      <c r="I591" s="286" t="s">
        <v>43</v>
      </c>
      <c r="J591" s="189"/>
      <c r="K591" s="287">
        <f t="shared" si="89"/>
        <v>180</v>
      </c>
      <c r="L591" s="288">
        <v>180</v>
      </c>
      <c r="M591" s="289"/>
      <c r="N591" s="290">
        <f t="shared" si="90"/>
        <v>0</v>
      </c>
      <c r="O591" s="32"/>
      <c r="Q591" s="7"/>
      <c r="S591" s="7" t="s">
        <v>43</v>
      </c>
    </row>
    <row r="592" spans="1:21" ht="18" customHeight="1" x14ac:dyDescent="0.2">
      <c r="A592" s="1" t="s">
        <v>9</v>
      </c>
      <c r="B592" s="106" t="s">
        <v>1463</v>
      </c>
      <c r="C592" s="79" t="s">
        <v>1473</v>
      </c>
      <c r="D592" s="284" t="s">
        <v>1267</v>
      </c>
      <c r="E592" s="285" t="s">
        <v>1268</v>
      </c>
      <c r="F592" s="187"/>
      <c r="G592" s="31"/>
      <c r="H592" s="185">
        <v>1</v>
      </c>
      <c r="I592" s="286" t="s">
        <v>43</v>
      </c>
      <c r="J592" s="189"/>
      <c r="K592" s="287">
        <f t="shared" si="89"/>
        <v>140</v>
      </c>
      <c r="L592" s="288">
        <v>140</v>
      </c>
      <c r="M592" s="289"/>
      <c r="N592" s="290">
        <f t="shared" si="90"/>
        <v>0</v>
      </c>
      <c r="O592" s="32"/>
      <c r="Q592" s="7"/>
      <c r="S592" s="7" t="s">
        <v>43</v>
      </c>
    </row>
    <row r="593" spans="1:21" ht="18" customHeight="1" x14ac:dyDescent="0.2">
      <c r="A593" s="1" t="s">
        <v>9</v>
      </c>
      <c r="B593" s="106" t="s">
        <v>1463</v>
      </c>
      <c r="C593" s="79" t="s">
        <v>1473</v>
      </c>
      <c r="D593" s="284" t="s">
        <v>1269</v>
      </c>
      <c r="E593" s="285" t="s">
        <v>1270</v>
      </c>
      <c r="F593" s="187"/>
      <c r="G593" s="31"/>
      <c r="H593" s="185">
        <v>100</v>
      </c>
      <c r="I593" s="286" t="s">
        <v>343</v>
      </c>
      <c r="J593" s="189" t="s">
        <v>1271</v>
      </c>
      <c r="K593" s="287">
        <f t="shared" si="89"/>
        <v>20.9</v>
      </c>
      <c r="L593" s="288">
        <v>2090</v>
      </c>
      <c r="M593" s="289"/>
      <c r="N593" s="290">
        <f t="shared" si="90"/>
        <v>0</v>
      </c>
      <c r="O593" s="32"/>
      <c r="Q593" s="7"/>
      <c r="U593" s="8" t="s">
        <v>16</v>
      </c>
    </row>
    <row r="594" spans="1:21" ht="18" customHeight="1" x14ac:dyDescent="0.2">
      <c r="A594" s="1" t="s">
        <v>9</v>
      </c>
      <c r="B594" s="106" t="s">
        <v>1463</v>
      </c>
      <c r="C594" s="79" t="s">
        <v>1473</v>
      </c>
      <c r="D594" s="284" t="s">
        <v>1272</v>
      </c>
      <c r="E594" s="285" t="s">
        <v>1273</v>
      </c>
      <c r="F594" s="187"/>
      <c r="G594" s="31"/>
      <c r="H594" s="185">
        <v>50</v>
      </c>
      <c r="I594" s="286" t="s">
        <v>220</v>
      </c>
      <c r="J594" s="189"/>
      <c r="K594" s="287">
        <f t="shared" si="89"/>
        <v>1.5</v>
      </c>
      <c r="L594" s="288">
        <v>75</v>
      </c>
      <c r="M594" s="289"/>
      <c r="N594" s="290">
        <f t="shared" si="90"/>
        <v>0</v>
      </c>
      <c r="O594" s="32"/>
      <c r="Q594" s="7"/>
      <c r="U594" s="8" t="s">
        <v>16</v>
      </c>
    </row>
    <row r="595" spans="1:21" ht="18" customHeight="1" x14ac:dyDescent="0.2">
      <c r="A595" s="1" t="s">
        <v>9</v>
      </c>
      <c r="B595" s="106" t="s">
        <v>1463</v>
      </c>
      <c r="C595" s="79" t="s">
        <v>1473</v>
      </c>
      <c r="D595" s="284" t="s">
        <v>1274</v>
      </c>
      <c r="E595" s="285" t="s">
        <v>1275</v>
      </c>
      <c r="F595" s="187"/>
      <c r="G595" s="31"/>
      <c r="H595" s="185">
        <v>120</v>
      </c>
      <c r="I595" s="286" t="s">
        <v>1276</v>
      </c>
      <c r="J595" s="189"/>
      <c r="K595" s="287">
        <f t="shared" si="89"/>
        <v>3.875</v>
      </c>
      <c r="L595" s="288">
        <v>465</v>
      </c>
      <c r="M595" s="289"/>
      <c r="N595" s="290">
        <f t="shared" si="90"/>
        <v>0</v>
      </c>
      <c r="O595" s="32"/>
      <c r="Q595" s="7"/>
      <c r="U595" s="8" t="s">
        <v>16</v>
      </c>
    </row>
    <row r="596" spans="1:21" ht="18" customHeight="1" x14ac:dyDescent="0.2">
      <c r="A596" s="1" t="s">
        <v>9</v>
      </c>
      <c r="B596" s="106" t="s">
        <v>1463</v>
      </c>
      <c r="C596" s="79" t="s">
        <v>1473</v>
      </c>
      <c r="D596" s="284" t="s">
        <v>1277</v>
      </c>
      <c r="E596" s="285" t="s">
        <v>1278</v>
      </c>
      <c r="F596" s="187">
        <v>0.15</v>
      </c>
      <c r="G596" s="31"/>
      <c r="H596" s="185">
        <v>1</v>
      </c>
      <c r="I596" s="286" t="s">
        <v>43</v>
      </c>
      <c r="J596" s="189"/>
      <c r="K596" s="287">
        <f t="shared" si="89"/>
        <v>760</v>
      </c>
      <c r="L596" s="288">
        <v>760</v>
      </c>
      <c r="M596" s="289"/>
      <c r="N596" s="290">
        <f t="shared" si="90"/>
        <v>0</v>
      </c>
      <c r="O596" s="32" t="s">
        <v>14</v>
      </c>
      <c r="P596" s="7">
        <f>F596*M596</f>
        <v>0</v>
      </c>
      <c r="Q596" s="7"/>
      <c r="S596" s="7" t="s">
        <v>43</v>
      </c>
    </row>
    <row r="597" spans="1:21" ht="18" customHeight="1" x14ac:dyDescent="0.2">
      <c r="A597" s="1" t="s">
        <v>9</v>
      </c>
      <c r="B597" s="106" t="s">
        <v>1463</v>
      </c>
      <c r="C597" s="79" t="s">
        <v>1473</v>
      </c>
      <c r="D597" s="284" t="s">
        <v>1279</v>
      </c>
      <c r="E597" s="285" t="s">
        <v>1280</v>
      </c>
      <c r="F597" s="187">
        <v>0.5</v>
      </c>
      <c r="G597" s="31"/>
      <c r="H597" s="185">
        <v>1</v>
      </c>
      <c r="I597" s="286" t="s">
        <v>43</v>
      </c>
      <c r="J597" s="190"/>
      <c r="K597" s="287">
        <f t="shared" si="89"/>
        <v>240</v>
      </c>
      <c r="L597" s="288">
        <v>240</v>
      </c>
      <c r="M597" s="289"/>
      <c r="N597" s="290">
        <f t="shared" si="90"/>
        <v>0</v>
      </c>
      <c r="O597" s="32" t="s">
        <v>14</v>
      </c>
      <c r="P597" s="7">
        <f>F597*M597</f>
        <v>0</v>
      </c>
      <c r="Q597" s="7"/>
      <c r="S597" s="7" t="s">
        <v>43</v>
      </c>
    </row>
    <row r="598" spans="1:21" ht="9.9499999999999993" customHeight="1" x14ac:dyDescent="0.2">
      <c r="A598" s="27" t="s">
        <v>9</v>
      </c>
      <c r="B598" s="105" t="s">
        <v>1463</v>
      </c>
      <c r="C598" s="77" t="s">
        <v>1281</v>
      </c>
      <c r="D598" s="216"/>
      <c r="E598" s="217"/>
      <c r="F598" s="28"/>
      <c r="G598" s="28"/>
      <c r="H598" s="28"/>
      <c r="I598" s="218"/>
      <c r="J598" s="78"/>
      <c r="K598" s="219"/>
      <c r="L598" s="217"/>
      <c r="M598" s="29"/>
      <c r="N598" s="29"/>
      <c r="O598" s="7"/>
      <c r="Q598" s="7"/>
    </row>
    <row r="599" spans="1:21" ht="18" customHeight="1" x14ac:dyDescent="0.2">
      <c r="A599" s="1" t="s">
        <v>9</v>
      </c>
      <c r="B599" s="106" t="s">
        <v>1463</v>
      </c>
      <c r="C599" s="79" t="s">
        <v>1281</v>
      </c>
      <c r="D599" s="284" t="s">
        <v>1282</v>
      </c>
      <c r="E599" s="285" t="s">
        <v>1283</v>
      </c>
      <c r="F599" s="187">
        <v>4</v>
      </c>
      <c r="G599" s="31"/>
      <c r="H599" s="185">
        <v>1</v>
      </c>
      <c r="I599" s="286" t="s">
        <v>43</v>
      </c>
      <c r="J599" s="191" t="s">
        <v>145</v>
      </c>
      <c r="K599" s="287">
        <f>L599/H599</f>
        <v>19240</v>
      </c>
      <c r="L599" s="288">
        <v>19240</v>
      </c>
      <c r="M599" s="289"/>
      <c r="N599" s="290">
        <f>M599*L599</f>
        <v>0</v>
      </c>
      <c r="O599" s="32" t="s">
        <v>14</v>
      </c>
      <c r="P599" s="7">
        <f>F599*M599</f>
        <v>0</v>
      </c>
      <c r="Q599" s="7"/>
      <c r="S599" s="7" t="s">
        <v>43</v>
      </c>
    </row>
    <row r="600" spans="1:21" ht="9.9499999999999993" customHeight="1" x14ac:dyDescent="0.2">
      <c r="A600" s="27" t="s">
        <v>9</v>
      </c>
      <c r="B600" s="105" t="s">
        <v>1463</v>
      </c>
      <c r="C600" s="77" t="s">
        <v>1284</v>
      </c>
      <c r="D600" s="216"/>
      <c r="E600" s="217"/>
      <c r="F600" s="28"/>
      <c r="G600" s="28"/>
      <c r="H600" s="28"/>
      <c r="I600" s="218"/>
      <c r="J600" s="78"/>
      <c r="K600" s="219"/>
      <c r="L600" s="217"/>
      <c r="M600" s="29"/>
      <c r="N600" s="29"/>
      <c r="O600" s="7"/>
      <c r="Q600" s="7"/>
    </row>
    <row r="601" spans="1:21" ht="18" customHeight="1" x14ac:dyDescent="0.2">
      <c r="A601" s="1" t="s">
        <v>9</v>
      </c>
      <c r="B601" s="106" t="s">
        <v>1463</v>
      </c>
      <c r="C601" s="79" t="s">
        <v>1284</v>
      </c>
      <c r="D601" s="284" t="s">
        <v>1285</v>
      </c>
      <c r="E601" s="285" t="s">
        <v>1286</v>
      </c>
      <c r="F601" s="187"/>
      <c r="G601" s="31"/>
      <c r="H601" s="185">
        <v>30</v>
      </c>
      <c r="I601" s="286" t="s">
        <v>332</v>
      </c>
      <c r="J601" s="188" t="s">
        <v>1287</v>
      </c>
      <c r="K601" s="287">
        <f t="shared" ref="K601:K612" si="91">L601/H601</f>
        <v>61.666666666666664</v>
      </c>
      <c r="L601" s="288">
        <v>1850</v>
      </c>
      <c r="M601" s="289"/>
      <c r="N601" s="290">
        <f t="shared" ref="N601:N612" si="92">M601*L601</f>
        <v>0</v>
      </c>
      <c r="O601" s="32"/>
      <c r="Q601" s="7"/>
      <c r="U601" s="8" t="s">
        <v>16</v>
      </c>
    </row>
    <row r="602" spans="1:21" ht="18" customHeight="1" x14ac:dyDescent="0.2">
      <c r="A602" s="1" t="s">
        <v>9</v>
      </c>
      <c r="B602" s="106" t="s">
        <v>1463</v>
      </c>
      <c r="C602" s="79" t="s">
        <v>1284</v>
      </c>
      <c r="D602" s="284" t="s">
        <v>1288</v>
      </c>
      <c r="E602" s="285" t="s">
        <v>1289</v>
      </c>
      <c r="F602" s="187"/>
      <c r="G602" s="31"/>
      <c r="H602" s="185">
        <v>108</v>
      </c>
      <c r="I602" s="286" t="s">
        <v>1290</v>
      </c>
      <c r="J602" s="189" t="s">
        <v>1287</v>
      </c>
      <c r="K602" s="287">
        <f t="shared" si="91"/>
        <v>16.481481481481481</v>
      </c>
      <c r="L602" s="288">
        <v>1780</v>
      </c>
      <c r="M602" s="289"/>
      <c r="N602" s="290">
        <f t="shared" si="92"/>
        <v>0</v>
      </c>
      <c r="O602" s="32"/>
      <c r="Q602" s="7"/>
      <c r="U602" s="8" t="s">
        <v>16</v>
      </c>
    </row>
    <row r="603" spans="1:21" ht="18" customHeight="1" x14ac:dyDescent="0.2">
      <c r="A603" s="1" t="s">
        <v>9</v>
      </c>
      <c r="B603" s="106" t="s">
        <v>1463</v>
      </c>
      <c r="C603" s="79" t="s">
        <v>1284</v>
      </c>
      <c r="D603" s="284" t="s">
        <v>1291</v>
      </c>
      <c r="E603" s="285" t="s">
        <v>1292</v>
      </c>
      <c r="F603" s="187"/>
      <c r="G603" s="31"/>
      <c r="H603" s="185">
        <v>8</v>
      </c>
      <c r="I603" s="286" t="s">
        <v>1076</v>
      </c>
      <c r="J603" s="189"/>
      <c r="K603" s="287">
        <f t="shared" si="91"/>
        <v>44.375</v>
      </c>
      <c r="L603" s="288">
        <v>355</v>
      </c>
      <c r="M603" s="289"/>
      <c r="N603" s="290">
        <f t="shared" si="92"/>
        <v>0</v>
      </c>
      <c r="O603" s="32"/>
      <c r="Q603" s="7"/>
      <c r="U603" s="8" t="s">
        <v>16</v>
      </c>
    </row>
    <row r="604" spans="1:21" ht="18" customHeight="1" x14ac:dyDescent="0.2">
      <c r="A604" s="1" t="s">
        <v>9</v>
      </c>
      <c r="B604" s="106" t="s">
        <v>1463</v>
      </c>
      <c r="C604" s="79" t="s">
        <v>1284</v>
      </c>
      <c r="D604" s="284" t="s">
        <v>1293</v>
      </c>
      <c r="E604" s="285" t="s">
        <v>1294</v>
      </c>
      <c r="F604" s="187">
        <v>0.35</v>
      </c>
      <c r="G604" s="31"/>
      <c r="H604" s="185">
        <v>1</v>
      </c>
      <c r="I604" s="286" t="s">
        <v>43</v>
      </c>
      <c r="J604" s="189"/>
      <c r="K604" s="287">
        <f t="shared" si="91"/>
        <v>805</v>
      </c>
      <c r="L604" s="288">
        <v>805</v>
      </c>
      <c r="M604" s="289"/>
      <c r="N604" s="290">
        <f t="shared" si="92"/>
        <v>0</v>
      </c>
      <c r="O604" s="32" t="s">
        <v>14</v>
      </c>
      <c r="P604" s="7">
        <f>F604*M604</f>
        <v>0</v>
      </c>
      <c r="Q604" s="7"/>
      <c r="S604" s="7" t="s">
        <v>43</v>
      </c>
    </row>
    <row r="605" spans="1:21" ht="18" customHeight="1" x14ac:dyDescent="0.2">
      <c r="A605" s="1" t="s">
        <v>9</v>
      </c>
      <c r="B605" s="106" t="s">
        <v>1463</v>
      </c>
      <c r="C605" s="79" t="s">
        <v>1284</v>
      </c>
      <c r="D605" s="284" t="s">
        <v>1295</v>
      </c>
      <c r="E605" s="285" t="s">
        <v>1296</v>
      </c>
      <c r="F605" s="187"/>
      <c r="G605" s="31"/>
      <c r="H605" s="185">
        <v>12</v>
      </c>
      <c r="I605" s="286" t="s">
        <v>47</v>
      </c>
      <c r="J605" s="189" t="s">
        <v>1297</v>
      </c>
      <c r="K605" s="287">
        <f t="shared" si="91"/>
        <v>257.08333333333331</v>
      </c>
      <c r="L605" s="288">
        <v>3085</v>
      </c>
      <c r="M605" s="289"/>
      <c r="N605" s="290">
        <f t="shared" si="92"/>
        <v>0</v>
      </c>
      <c r="O605" s="32"/>
      <c r="Q605" s="7"/>
      <c r="U605" s="8" t="s">
        <v>16</v>
      </c>
    </row>
    <row r="606" spans="1:21" ht="18" customHeight="1" x14ac:dyDescent="0.2">
      <c r="A606" s="1" t="s">
        <v>9</v>
      </c>
      <c r="B606" s="106" t="s">
        <v>1463</v>
      </c>
      <c r="C606" s="79" t="s">
        <v>1284</v>
      </c>
      <c r="D606" s="284" t="s">
        <v>1298</v>
      </c>
      <c r="E606" s="285" t="s">
        <v>1299</v>
      </c>
      <c r="F606" s="187">
        <v>15</v>
      </c>
      <c r="G606" s="31"/>
      <c r="H606" s="185">
        <v>1</v>
      </c>
      <c r="I606" s="286" t="s">
        <v>43</v>
      </c>
      <c r="J606" s="189" t="s">
        <v>1300</v>
      </c>
      <c r="K606" s="287">
        <f t="shared" si="91"/>
        <v>2565</v>
      </c>
      <c r="L606" s="288">
        <v>2565</v>
      </c>
      <c r="M606" s="289"/>
      <c r="N606" s="290">
        <f t="shared" si="92"/>
        <v>0</v>
      </c>
      <c r="O606" s="32" t="s">
        <v>14</v>
      </c>
      <c r="P606" s="7">
        <f>F606*M606</f>
        <v>0</v>
      </c>
      <c r="Q606" s="7"/>
      <c r="S606" s="7" t="s">
        <v>43</v>
      </c>
    </row>
    <row r="607" spans="1:21" ht="18" customHeight="1" x14ac:dyDescent="0.2">
      <c r="A607" s="1" t="s">
        <v>9</v>
      </c>
      <c r="B607" s="106" t="s">
        <v>1463</v>
      </c>
      <c r="C607" s="79" t="s">
        <v>1284</v>
      </c>
      <c r="D607" s="284" t="s">
        <v>1301</v>
      </c>
      <c r="E607" s="285" t="s">
        <v>1302</v>
      </c>
      <c r="F607" s="187"/>
      <c r="G607" s="31"/>
      <c r="H607" s="185">
        <v>20</v>
      </c>
      <c r="I607" s="286" t="s">
        <v>36</v>
      </c>
      <c r="J607" s="189" t="s">
        <v>350</v>
      </c>
      <c r="K607" s="287">
        <f t="shared" si="91"/>
        <v>56.75</v>
      </c>
      <c r="L607" s="288">
        <v>1135</v>
      </c>
      <c r="M607" s="289"/>
      <c r="N607" s="290">
        <f t="shared" si="92"/>
        <v>0</v>
      </c>
      <c r="O607" s="32"/>
      <c r="Q607" s="7"/>
      <c r="U607" s="8" t="s">
        <v>16</v>
      </c>
    </row>
    <row r="608" spans="1:21" ht="18" customHeight="1" x14ac:dyDescent="0.2">
      <c r="A608" s="1" t="s">
        <v>9</v>
      </c>
      <c r="B608" s="106" t="s">
        <v>1463</v>
      </c>
      <c r="C608" s="79" t="s">
        <v>1284</v>
      </c>
      <c r="D608" s="284" t="s">
        <v>1303</v>
      </c>
      <c r="E608" s="285" t="s">
        <v>1304</v>
      </c>
      <c r="F608" s="187"/>
      <c r="G608" s="31"/>
      <c r="H608" s="185">
        <v>500</v>
      </c>
      <c r="I608" s="286" t="s">
        <v>1262</v>
      </c>
      <c r="J608" s="189"/>
      <c r="K608" s="287">
        <f t="shared" si="91"/>
        <v>8.84</v>
      </c>
      <c r="L608" s="288">
        <v>4420</v>
      </c>
      <c r="M608" s="289"/>
      <c r="N608" s="290">
        <f t="shared" si="92"/>
        <v>0</v>
      </c>
      <c r="O608" s="32"/>
      <c r="Q608" s="7"/>
      <c r="U608" s="8" t="s">
        <v>16</v>
      </c>
    </row>
    <row r="609" spans="1:21" ht="18" customHeight="1" x14ac:dyDescent="0.2">
      <c r="A609" s="1" t="s">
        <v>9</v>
      </c>
      <c r="B609" s="106" t="s">
        <v>1463</v>
      </c>
      <c r="C609" s="79" t="s">
        <v>1284</v>
      </c>
      <c r="D609" s="284" t="s">
        <v>1305</v>
      </c>
      <c r="E609" s="285" t="s">
        <v>1306</v>
      </c>
      <c r="F609" s="187">
        <v>0.1</v>
      </c>
      <c r="G609" s="31"/>
      <c r="H609" s="185">
        <v>1</v>
      </c>
      <c r="I609" s="286" t="s">
        <v>43</v>
      </c>
      <c r="J609" s="189" t="s">
        <v>302</v>
      </c>
      <c r="K609" s="287">
        <f t="shared" si="91"/>
        <v>75</v>
      </c>
      <c r="L609" s="288">
        <v>75</v>
      </c>
      <c r="M609" s="289"/>
      <c r="N609" s="290">
        <f t="shared" si="92"/>
        <v>0</v>
      </c>
      <c r="O609" s="32" t="s">
        <v>14</v>
      </c>
      <c r="P609" s="7">
        <f>F609*M609</f>
        <v>0</v>
      </c>
      <c r="Q609" s="7"/>
      <c r="S609" s="7" t="s">
        <v>43</v>
      </c>
    </row>
    <row r="610" spans="1:21" ht="18" customHeight="1" x14ac:dyDescent="0.2">
      <c r="A610" s="1" t="s">
        <v>9</v>
      </c>
      <c r="B610" s="106" t="s">
        <v>1463</v>
      </c>
      <c r="C610" s="79" t="s">
        <v>1284</v>
      </c>
      <c r="D610" s="284" t="s">
        <v>1307</v>
      </c>
      <c r="E610" s="285" t="s">
        <v>1308</v>
      </c>
      <c r="F610" s="187">
        <v>0.15</v>
      </c>
      <c r="G610" s="31"/>
      <c r="H610" s="185">
        <v>1</v>
      </c>
      <c r="I610" s="286" t="s">
        <v>43</v>
      </c>
      <c r="J610" s="189" t="s">
        <v>302</v>
      </c>
      <c r="K610" s="287">
        <f t="shared" si="91"/>
        <v>65</v>
      </c>
      <c r="L610" s="288">
        <v>65</v>
      </c>
      <c r="M610" s="289"/>
      <c r="N610" s="290">
        <f t="shared" si="92"/>
        <v>0</v>
      </c>
      <c r="O610" s="32" t="s">
        <v>14</v>
      </c>
      <c r="P610" s="7">
        <f>F610*M610</f>
        <v>0</v>
      </c>
      <c r="Q610" s="7"/>
      <c r="S610" s="7" t="s">
        <v>43</v>
      </c>
    </row>
    <row r="611" spans="1:21" ht="18" customHeight="1" x14ac:dyDescent="0.2">
      <c r="A611" s="1" t="s">
        <v>9</v>
      </c>
      <c r="B611" s="106" t="s">
        <v>1463</v>
      </c>
      <c r="C611" s="79" t="s">
        <v>1284</v>
      </c>
      <c r="D611" s="284" t="s">
        <v>1309</v>
      </c>
      <c r="E611" s="285" t="s">
        <v>1310</v>
      </c>
      <c r="F611" s="187">
        <f>48*0.3</f>
        <v>14.399999999999999</v>
      </c>
      <c r="G611" s="31"/>
      <c r="H611" s="185">
        <v>1</v>
      </c>
      <c r="I611" s="286" t="s">
        <v>43</v>
      </c>
      <c r="J611" s="189" t="s">
        <v>302</v>
      </c>
      <c r="K611" s="287">
        <f t="shared" si="91"/>
        <v>1625</v>
      </c>
      <c r="L611" s="288">
        <v>1625</v>
      </c>
      <c r="M611" s="289"/>
      <c r="N611" s="290">
        <f t="shared" si="92"/>
        <v>0</v>
      </c>
      <c r="O611" s="32" t="s">
        <v>14</v>
      </c>
      <c r="P611" s="7">
        <f>F611*M611</f>
        <v>0</v>
      </c>
      <c r="Q611" s="7"/>
      <c r="S611" s="7" t="s">
        <v>43</v>
      </c>
    </row>
    <row r="612" spans="1:21" ht="18" customHeight="1" x14ac:dyDescent="0.2">
      <c r="A612" s="1" t="s">
        <v>9</v>
      </c>
      <c r="B612" s="106" t="s">
        <v>1463</v>
      </c>
      <c r="C612" s="79" t="s">
        <v>1284</v>
      </c>
      <c r="D612" s="284" t="s">
        <v>1311</v>
      </c>
      <c r="E612" s="285" t="s">
        <v>1312</v>
      </c>
      <c r="F612" s="187">
        <f>48*0.3</f>
        <v>14.399999999999999</v>
      </c>
      <c r="G612" s="31"/>
      <c r="H612" s="185">
        <v>1</v>
      </c>
      <c r="I612" s="286" t="s">
        <v>43</v>
      </c>
      <c r="J612" s="190" t="s">
        <v>1287</v>
      </c>
      <c r="K612" s="287">
        <f t="shared" si="91"/>
        <v>1335</v>
      </c>
      <c r="L612" s="288">
        <v>1335</v>
      </c>
      <c r="M612" s="289"/>
      <c r="N612" s="290">
        <f t="shared" si="92"/>
        <v>0</v>
      </c>
      <c r="O612" s="32" t="s">
        <v>14</v>
      </c>
      <c r="P612" s="7">
        <f>F612*M612</f>
        <v>0</v>
      </c>
      <c r="Q612" s="7"/>
      <c r="S612" s="7" t="s">
        <v>43</v>
      </c>
    </row>
    <row r="613" spans="1:21" ht="9.9499999999999993" customHeight="1" x14ac:dyDescent="0.2">
      <c r="A613" s="27" t="s">
        <v>9</v>
      </c>
      <c r="B613" s="105" t="s">
        <v>1463</v>
      </c>
      <c r="C613" s="77" t="s">
        <v>1313</v>
      </c>
      <c r="D613" s="216"/>
      <c r="E613" s="217"/>
      <c r="F613" s="28"/>
      <c r="G613" s="28"/>
      <c r="H613" s="28"/>
      <c r="I613" s="218"/>
      <c r="J613" s="78"/>
      <c r="K613" s="219"/>
      <c r="L613" s="217"/>
      <c r="M613" s="29"/>
      <c r="N613" s="29"/>
      <c r="O613" s="7"/>
      <c r="Q613" s="7"/>
    </row>
    <row r="614" spans="1:21" ht="18" customHeight="1" x14ac:dyDescent="0.2">
      <c r="A614" s="1" t="s">
        <v>9</v>
      </c>
      <c r="B614" s="106" t="s">
        <v>1463</v>
      </c>
      <c r="C614" s="79" t="s">
        <v>1314</v>
      </c>
      <c r="D614" s="284" t="s">
        <v>1315</v>
      </c>
      <c r="E614" s="285" t="s">
        <v>1316</v>
      </c>
      <c r="F614" s="187"/>
      <c r="G614" s="31"/>
      <c r="H614" s="185">
        <v>1</v>
      </c>
      <c r="I614" s="286" t="s">
        <v>43</v>
      </c>
      <c r="J614" s="188"/>
      <c r="K614" s="287">
        <f t="shared" ref="K614:K620" si="93">L614/H614</f>
        <v>3</v>
      </c>
      <c r="L614" s="288">
        <v>3</v>
      </c>
      <c r="M614" s="289"/>
      <c r="N614" s="290">
        <f t="shared" ref="N614:N620" si="94">M614*L614</f>
        <v>0</v>
      </c>
      <c r="O614" s="32"/>
      <c r="Q614" s="7"/>
      <c r="S614" s="7" t="s">
        <v>43</v>
      </c>
    </row>
    <row r="615" spans="1:21" ht="18" customHeight="1" x14ac:dyDescent="0.2">
      <c r="A615" s="1" t="s">
        <v>9</v>
      </c>
      <c r="B615" s="106" t="s">
        <v>1463</v>
      </c>
      <c r="C615" s="79" t="s">
        <v>1314</v>
      </c>
      <c r="D615" s="284" t="s">
        <v>1317</v>
      </c>
      <c r="E615" s="285" t="s">
        <v>1318</v>
      </c>
      <c r="F615" s="187"/>
      <c r="G615" s="31"/>
      <c r="H615" s="185">
        <v>500</v>
      </c>
      <c r="I615" s="286" t="s">
        <v>1262</v>
      </c>
      <c r="J615" s="189"/>
      <c r="K615" s="287">
        <f t="shared" si="93"/>
        <v>2.61</v>
      </c>
      <c r="L615" s="288">
        <v>1305</v>
      </c>
      <c r="M615" s="289"/>
      <c r="N615" s="290">
        <f t="shared" si="94"/>
        <v>0</v>
      </c>
      <c r="O615" s="32"/>
      <c r="Q615" s="7"/>
      <c r="U615" s="8" t="s">
        <v>16</v>
      </c>
    </row>
    <row r="616" spans="1:21" ht="18" customHeight="1" x14ac:dyDescent="0.2">
      <c r="A616" s="1" t="s">
        <v>9</v>
      </c>
      <c r="B616" s="106" t="s">
        <v>1463</v>
      </c>
      <c r="C616" s="79" t="s">
        <v>1314</v>
      </c>
      <c r="D616" s="284" t="s">
        <v>1319</v>
      </c>
      <c r="E616" s="285" t="s">
        <v>1320</v>
      </c>
      <c r="F616" s="187"/>
      <c r="G616" s="31"/>
      <c r="H616" s="185">
        <v>100</v>
      </c>
      <c r="I616" s="286" t="s">
        <v>343</v>
      </c>
      <c r="J616" s="189"/>
      <c r="K616" s="287">
        <f t="shared" si="93"/>
        <v>40.700000000000003</v>
      </c>
      <c r="L616" s="288">
        <v>4070</v>
      </c>
      <c r="M616" s="289"/>
      <c r="N616" s="290">
        <f t="shared" si="94"/>
        <v>0</v>
      </c>
      <c r="O616" s="32"/>
      <c r="Q616" s="7"/>
      <c r="U616" s="8" t="s">
        <v>16</v>
      </c>
    </row>
    <row r="617" spans="1:21" ht="18" customHeight="1" x14ac:dyDescent="0.2">
      <c r="A617" s="1" t="s">
        <v>9</v>
      </c>
      <c r="B617" s="106" t="s">
        <v>1463</v>
      </c>
      <c r="C617" s="79" t="s">
        <v>1314</v>
      </c>
      <c r="D617" s="284" t="s">
        <v>1321</v>
      </c>
      <c r="E617" s="285" t="s">
        <v>1322</v>
      </c>
      <c r="F617" s="187"/>
      <c r="G617" s="31"/>
      <c r="H617" s="185">
        <v>10</v>
      </c>
      <c r="I617" s="286" t="s">
        <v>66</v>
      </c>
      <c r="J617" s="189" t="s">
        <v>1323</v>
      </c>
      <c r="K617" s="287">
        <f t="shared" si="93"/>
        <v>99</v>
      </c>
      <c r="L617" s="288">
        <v>990</v>
      </c>
      <c r="M617" s="289"/>
      <c r="N617" s="290">
        <f t="shared" si="94"/>
        <v>0</v>
      </c>
      <c r="O617" s="32"/>
      <c r="Q617" s="7"/>
      <c r="U617" s="8" t="s">
        <v>16</v>
      </c>
    </row>
    <row r="618" spans="1:21" ht="18" customHeight="1" x14ac:dyDescent="0.2">
      <c r="A618" s="1" t="s">
        <v>9</v>
      </c>
      <c r="B618" s="106" t="s">
        <v>1463</v>
      </c>
      <c r="C618" s="79" t="s">
        <v>1314</v>
      </c>
      <c r="D618" s="284" t="s">
        <v>1324</v>
      </c>
      <c r="E618" s="285" t="s">
        <v>1325</v>
      </c>
      <c r="F618" s="187">
        <v>0.4</v>
      </c>
      <c r="G618" s="31"/>
      <c r="H618" s="185">
        <v>10</v>
      </c>
      <c r="I618" s="286" t="s">
        <v>66</v>
      </c>
      <c r="J618" s="189"/>
      <c r="K618" s="287">
        <f t="shared" si="93"/>
        <v>9.5</v>
      </c>
      <c r="L618" s="288">
        <v>95</v>
      </c>
      <c r="M618" s="289"/>
      <c r="N618" s="290">
        <f t="shared" si="94"/>
        <v>0</v>
      </c>
      <c r="O618" s="32" t="s">
        <v>14</v>
      </c>
      <c r="P618" s="7">
        <f>F618*M618</f>
        <v>0</v>
      </c>
      <c r="Q618" s="7"/>
      <c r="U618" s="8" t="s">
        <v>16</v>
      </c>
    </row>
    <row r="619" spans="1:21" ht="18" customHeight="1" x14ac:dyDescent="0.2">
      <c r="A619" s="1" t="s">
        <v>9</v>
      </c>
      <c r="B619" s="106" t="s">
        <v>1463</v>
      </c>
      <c r="C619" s="79" t="s">
        <v>1314</v>
      </c>
      <c r="D619" s="284" t="s">
        <v>1326</v>
      </c>
      <c r="E619" s="285" t="s">
        <v>1327</v>
      </c>
      <c r="F619" s="187">
        <v>0.2</v>
      </c>
      <c r="G619" s="31"/>
      <c r="H619" s="185">
        <v>10</v>
      </c>
      <c r="I619" s="286" t="s">
        <v>66</v>
      </c>
      <c r="J619" s="189"/>
      <c r="K619" s="287">
        <f t="shared" si="93"/>
        <v>8.5</v>
      </c>
      <c r="L619" s="288">
        <v>85</v>
      </c>
      <c r="M619" s="289"/>
      <c r="N619" s="290">
        <f t="shared" si="94"/>
        <v>0</v>
      </c>
      <c r="O619" s="32" t="s">
        <v>14</v>
      </c>
      <c r="P619" s="7">
        <f>F619*M619</f>
        <v>0</v>
      </c>
      <c r="Q619" s="7"/>
      <c r="U619" s="8" t="s">
        <v>16</v>
      </c>
    </row>
    <row r="620" spans="1:21" ht="18" customHeight="1" x14ac:dyDescent="0.2">
      <c r="A620" s="1" t="s">
        <v>9</v>
      </c>
      <c r="B620" s="106" t="s">
        <v>1463</v>
      </c>
      <c r="C620" s="79" t="s">
        <v>1314</v>
      </c>
      <c r="D620" s="284" t="s">
        <v>1328</v>
      </c>
      <c r="E620" s="285" t="s">
        <v>1329</v>
      </c>
      <c r="F620" s="187">
        <v>0.2</v>
      </c>
      <c r="G620" s="31"/>
      <c r="H620" s="185">
        <v>20</v>
      </c>
      <c r="I620" s="286" t="s">
        <v>36</v>
      </c>
      <c r="J620" s="190"/>
      <c r="K620" s="287">
        <f t="shared" si="93"/>
        <v>3.5</v>
      </c>
      <c r="L620" s="288">
        <v>70</v>
      </c>
      <c r="M620" s="289"/>
      <c r="N620" s="290">
        <f t="shared" si="94"/>
        <v>0</v>
      </c>
      <c r="O620" s="32" t="s">
        <v>14</v>
      </c>
      <c r="P620" s="7">
        <f>F620*M620</f>
        <v>0</v>
      </c>
      <c r="Q620" s="7"/>
      <c r="U620" s="8" t="s">
        <v>16</v>
      </c>
    </row>
    <row r="621" spans="1:21" ht="9.9499999999999993" customHeight="1" x14ac:dyDescent="0.2">
      <c r="A621" s="27" t="s">
        <v>9</v>
      </c>
      <c r="B621" s="105" t="s">
        <v>1463</v>
      </c>
      <c r="C621" s="77" t="s">
        <v>1474</v>
      </c>
      <c r="D621" s="216"/>
      <c r="E621" s="217"/>
      <c r="F621" s="28"/>
      <c r="G621" s="28"/>
      <c r="H621" s="28"/>
      <c r="I621" s="218"/>
      <c r="J621" s="78"/>
      <c r="K621" s="219"/>
      <c r="L621" s="217"/>
      <c r="M621" s="29"/>
      <c r="N621" s="29"/>
      <c r="O621" s="7"/>
      <c r="Q621" s="7"/>
    </row>
    <row r="622" spans="1:21" ht="18" customHeight="1" x14ac:dyDescent="0.2">
      <c r="A622" s="1" t="s">
        <v>9</v>
      </c>
      <c r="B622" s="106" t="s">
        <v>1463</v>
      </c>
      <c r="C622" s="79" t="s">
        <v>1474</v>
      </c>
      <c r="D622" s="284" t="s">
        <v>1330</v>
      </c>
      <c r="E622" s="285" t="s">
        <v>1331</v>
      </c>
      <c r="F622" s="187">
        <v>0.15</v>
      </c>
      <c r="G622" s="31"/>
      <c r="H622" s="185">
        <v>1</v>
      </c>
      <c r="I622" s="286" t="s">
        <v>43</v>
      </c>
      <c r="J622" s="188"/>
      <c r="K622" s="287">
        <f t="shared" ref="K622:K624" si="95">L622/H622</f>
        <v>120</v>
      </c>
      <c r="L622" s="288">
        <v>120</v>
      </c>
      <c r="M622" s="289"/>
      <c r="N622" s="290">
        <f>M622*L622</f>
        <v>0</v>
      </c>
      <c r="O622" s="32" t="s">
        <v>14</v>
      </c>
      <c r="P622" s="7">
        <f>F622*M622</f>
        <v>0</v>
      </c>
      <c r="Q622" s="7"/>
      <c r="S622" s="7" t="s">
        <v>43</v>
      </c>
    </row>
    <row r="623" spans="1:21" ht="18" customHeight="1" x14ac:dyDescent="0.2">
      <c r="A623" s="1" t="s">
        <v>9</v>
      </c>
      <c r="B623" s="106" t="s">
        <v>1463</v>
      </c>
      <c r="C623" s="79" t="s">
        <v>1474</v>
      </c>
      <c r="D623" s="284" t="s">
        <v>1332</v>
      </c>
      <c r="E623" s="285" t="s">
        <v>1333</v>
      </c>
      <c r="F623" s="187">
        <v>0.1</v>
      </c>
      <c r="G623" s="31"/>
      <c r="H623" s="185">
        <v>1</v>
      </c>
      <c r="I623" s="286" t="s">
        <v>43</v>
      </c>
      <c r="J623" s="189" t="s">
        <v>1225</v>
      </c>
      <c r="K623" s="287">
        <f t="shared" si="95"/>
        <v>40</v>
      </c>
      <c r="L623" s="288">
        <v>40</v>
      </c>
      <c r="M623" s="289"/>
      <c r="N623" s="290">
        <f>M623*L623</f>
        <v>0</v>
      </c>
      <c r="O623" s="32" t="s">
        <v>14</v>
      </c>
      <c r="P623" s="7">
        <f>F623*M623</f>
        <v>0</v>
      </c>
      <c r="Q623" s="7"/>
      <c r="S623" s="7" t="s">
        <v>43</v>
      </c>
    </row>
    <row r="624" spans="1:21" ht="18" customHeight="1" x14ac:dyDescent="0.2">
      <c r="A624" s="1" t="s">
        <v>9</v>
      </c>
      <c r="B624" s="106" t="s">
        <v>1463</v>
      </c>
      <c r="C624" s="79" t="s">
        <v>1474</v>
      </c>
      <c r="D624" s="284" t="s">
        <v>1334</v>
      </c>
      <c r="E624" s="285" t="s">
        <v>1335</v>
      </c>
      <c r="F624" s="187">
        <v>5.4</v>
      </c>
      <c r="G624" s="31"/>
      <c r="H624" s="185">
        <v>1</v>
      </c>
      <c r="I624" s="286" t="s">
        <v>43</v>
      </c>
      <c r="J624" s="190"/>
      <c r="K624" s="287">
        <f t="shared" si="95"/>
        <v>585</v>
      </c>
      <c r="L624" s="288">
        <v>585</v>
      </c>
      <c r="M624" s="289"/>
      <c r="N624" s="290">
        <f>M624*L624</f>
        <v>0</v>
      </c>
      <c r="O624" s="32" t="s">
        <v>14</v>
      </c>
      <c r="P624" s="7">
        <f>F624*M624</f>
        <v>0</v>
      </c>
      <c r="Q624" s="7"/>
      <c r="S624" s="7" t="s">
        <v>43</v>
      </c>
    </row>
    <row r="625" spans="1:21" ht="9.9499999999999993" customHeight="1" x14ac:dyDescent="0.2">
      <c r="A625" s="27" t="s">
        <v>9</v>
      </c>
      <c r="B625" s="105" t="s">
        <v>1463</v>
      </c>
      <c r="C625" s="77" t="s">
        <v>1475</v>
      </c>
      <c r="D625" s="216"/>
      <c r="E625" s="217"/>
      <c r="F625" s="28"/>
      <c r="G625" s="28"/>
      <c r="H625" s="28"/>
      <c r="I625" s="218"/>
      <c r="J625" s="78"/>
      <c r="K625" s="219"/>
      <c r="L625" s="217"/>
      <c r="M625" s="29"/>
      <c r="N625" s="29"/>
      <c r="O625" s="7"/>
      <c r="Q625" s="7"/>
    </row>
    <row r="626" spans="1:21" ht="18" customHeight="1" x14ac:dyDescent="0.2">
      <c r="A626" s="1" t="s">
        <v>9</v>
      </c>
      <c r="B626" s="106" t="s">
        <v>1463</v>
      </c>
      <c r="C626" s="79" t="s">
        <v>1478</v>
      </c>
      <c r="D626" s="284" t="s">
        <v>1336</v>
      </c>
      <c r="E626" s="285" t="s">
        <v>1337</v>
      </c>
      <c r="F626" s="187">
        <v>0.4</v>
      </c>
      <c r="G626" s="31"/>
      <c r="H626" s="185">
        <v>1</v>
      </c>
      <c r="I626" s="286" t="s">
        <v>43</v>
      </c>
      <c r="J626" s="188"/>
      <c r="K626" s="287">
        <f t="shared" ref="K626:K647" si="96">L626/H626</f>
        <v>750</v>
      </c>
      <c r="L626" s="288">
        <v>750</v>
      </c>
      <c r="M626" s="289"/>
      <c r="N626" s="290">
        <f t="shared" ref="N626:N647" si="97">M626*L626</f>
        <v>0</v>
      </c>
      <c r="O626" s="32" t="s">
        <v>14</v>
      </c>
      <c r="P626" s="7">
        <f>F626*M626</f>
        <v>0</v>
      </c>
      <c r="Q626" s="7"/>
      <c r="S626" s="7" t="s">
        <v>43</v>
      </c>
    </row>
    <row r="627" spans="1:21" ht="18" customHeight="1" x14ac:dyDescent="0.2">
      <c r="A627" s="1" t="s">
        <v>9</v>
      </c>
      <c r="B627" s="106" t="s">
        <v>1463</v>
      </c>
      <c r="C627" s="79" t="s">
        <v>1478</v>
      </c>
      <c r="D627" s="284" t="s">
        <v>1338</v>
      </c>
      <c r="E627" s="285" t="s">
        <v>1339</v>
      </c>
      <c r="F627" s="187">
        <v>0.3</v>
      </c>
      <c r="G627" s="31"/>
      <c r="H627" s="185">
        <v>1</v>
      </c>
      <c r="I627" s="286" t="s">
        <v>43</v>
      </c>
      <c r="J627" s="189"/>
      <c r="K627" s="287">
        <f t="shared" si="96"/>
        <v>85</v>
      </c>
      <c r="L627" s="288">
        <v>85</v>
      </c>
      <c r="M627" s="289"/>
      <c r="N627" s="290">
        <f t="shared" si="97"/>
        <v>0</v>
      </c>
      <c r="O627" s="32" t="s">
        <v>14</v>
      </c>
      <c r="P627" s="7">
        <f>F627*M627</f>
        <v>0</v>
      </c>
      <c r="Q627" s="7"/>
      <c r="S627" s="7" t="s">
        <v>43</v>
      </c>
    </row>
    <row r="628" spans="1:21" ht="18" customHeight="1" x14ac:dyDescent="0.2">
      <c r="A628" s="1" t="s">
        <v>9</v>
      </c>
      <c r="B628" s="106" t="s">
        <v>1463</v>
      </c>
      <c r="C628" s="79" t="s">
        <v>1478</v>
      </c>
      <c r="D628" s="284" t="s">
        <v>1340</v>
      </c>
      <c r="E628" s="285" t="s">
        <v>1341</v>
      </c>
      <c r="F628" s="187">
        <v>3</v>
      </c>
      <c r="G628" s="31"/>
      <c r="H628" s="185">
        <v>1</v>
      </c>
      <c r="I628" s="286" t="s">
        <v>43</v>
      </c>
      <c r="J628" s="189"/>
      <c r="K628" s="287">
        <f t="shared" si="96"/>
        <v>1750</v>
      </c>
      <c r="L628" s="288">
        <v>1750</v>
      </c>
      <c r="M628" s="289"/>
      <c r="N628" s="290">
        <f t="shared" si="97"/>
        <v>0</v>
      </c>
      <c r="O628" s="32" t="s">
        <v>14</v>
      </c>
      <c r="P628" s="7">
        <f>F628*M628</f>
        <v>0</v>
      </c>
      <c r="Q628" s="7"/>
      <c r="S628" s="7" t="s">
        <v>43</v>
      </c>
    </row>
    <row r="629" spans="1:21" ht="18" customHeight="1" x14ac:dyDescent="0.2">
      <c r="A629" s="1" t="s">
        <v>9</v>
      </c>
      <c r="B629" s="106" t="s">
        <v>1463</v>
      </c>
      <c r="C629" s="79" t="s">
        <v>1478</v>
      </c>
      <c r="D629" s="284" t="s">
        <v>1342</v>
      </c>
      <c r="E629" s="285" t="s">
        <v>1343</v>
      </c>
      <c r="F629" s="187">
        <v>10</v>
      </c>
      <c r="G629" s="31"/>
      <c r="H629" s="185">
        <v>1</v>
      </c>
      <c r="I629" s="286" t="s">
        <v>43</v>
      </c>
      <c r="J629" s="189"/>
      <c r="K629" s="287">
        <f t="shared" si="96"/>
        <v>3450</v>
      </c>
      <c r="L629" s="288">
        <v>3450</v>
      </c>
      <c r="M629" s="289"/>
      <c r="N629" s="290">
        <f t="shared" si="97"/>
        <v>0</v>
      </c>
      <c r="O629" s="32" t="s">
        <v>14</v>
      </c>
      <c r="P629" s="7">
        <f>F629*M629</f>
        <v>0</v>
      </c>
      <c r="Q629" s="7"/>
      <c r="S629" s="7" t="s">
        <v>43</v>
      </c>
    </row>
    <row r="630" spans="1:21" ht="18" customHeight="1" x14ac:dyDescent="0.2">
      <c r="A630" s="1" t="s">
        <v>9</v>
      </c>
      <c r="B630" s="106" t="s">
        <v>1463</v>
      </c>
      <c r="C630" s="79" t="s">
        <v>1478</v>
      </c>
      <c r="D630" s="284" t="s">
        <v>1344</v>
      </c>
      <c r="E630" s="285" t="s">
        <v>1345</v>
      </c>
      <c r="F630" s="187">
        <v>0.5</v>
      </c>
      <c r="G630" s="31"/>
      <c r="H630" s="185">
        <v>1</v>
      </c>
      <c r="I630" s="286" t="s">
        <v>43</v>
      </c>
      <c r="J630" s="189" t="s">
        <v>1225</v>
      </c>
      <c r="K630" s="287">
        <f t="shared" si="96"/>
        <v>130</v>
      </c>
      <c r="L630" s="288">
        <v>130</v>
      </c>
      <c r="M630" s="289"/>
      <c r="N630" s="290">
        <f t="shared" si="97"/>
        <v>0</v>
      </c>
      <c r="O630" s="32" t="s">
        <v>14</v>
      </c>
      <c r="P630" s="7">
        <f>F630*M630</f>
        <v>0</v>
      </c>
      <c r="Q630" s="7"/>
      <c r="S630" s="7" t="s">
        <v>43</v>
      </c>
    </row>
    <row r="631" spans="1:21" ht="18" customHeight="1" x14ac:dyDescent="0.2">
      <c r="A631" s="1" t="s">
        <v>9</v>
      </c>
      <c r="B631" s="106" t="s">
        <v>1463</v>
      </c>
      <c r="C631" s="79" t="s">
        <v>1478</v>
      </c>
      <c r="D631" s="284" t="s">
        <v>1346</v>
      </c>
      <c r="E631" s="285" t="s">
        <v>1347</v>
      </c>
      <c r="F631" s="187">
        <v>0.3</v>
      </c>
      <c r="G631" s="31"/>
      <c r="H631" s="185">
        <v>1</v>
      </c>
      <c r="I631" s="286" t="s">
        <v>43</v>
      </c>
      <c r="J631" s="189"/>
      <c r="K631" s="287">
        <f t="shared" si="96"/>
        <v>240</v>
      </c>
      <c r="L631" s="288">
        <v>240</v>
      </c>
      <c r="M631" s="289"/>
      <c r="N631" s="290">
        <f t="shared" si="97"/>
        <v>0</v>
      </c>
      <c r="O631" s="32" t="s">
        <v>14</v>
      </c>
      <c r="P631" s="7">
        <f>F631*M631</f>
        <v>0</v>
      </c>
      <c r="Q631" s="7"/>
      <c r="S631" s="7" t="s">
        <v>43</v>
      </c>
    </row>
    <row r="632" spans="1:21" ht="18" customHeight="1" x14ac:dyDescent="0.2">
      <c r="A632" s="1" t="s">
        <v>9</v>
      </c>
      <c r="B632" s="106" t="s">
        <v>1463</v>
      </c>
      <c r="C632" s="79" t="s">
        <v>1478</v>
      </c>
      <c r="D632" s="284" t="s">
        <v>1348</v>
      </c>
      <c r="E632" s="285" t="s">
        <v>1349</v>
      </c>
      <c r="F632" s="187"/>
      <c r="G632" s="31"/>
      <c r="H632" s="185">
        <v>100</v>
      </c>
      <c r="I632" s="286" t="s">
        <v>343</v>
      </c>
      <c r="J632" s="189"/>
      <c r="K632" s="287">
        <f t="shared" si="96"/>
        <v>5.3</v>
      </c>
      <c r="L632" s="288">
        <v>530</v>
      </c>
      <c r="M632" s="289"/>
      <c r="N632" s="290">
        <f t="shared" si="97"/>
        <v>0</v>
      </c>
      <c r="O632" s="32"/>
      <c r="Q632" s="7"/>
      <c r="U632" s="8" t="s">
        <v>16</v>
      </c>
    </row>
    <row r="633" spans="1:21" ht="18" customHeight="1" x14ac:dyDescent="0.2">
      <c r="A633" s="1" t="s">
        <v>9</v>
      </c>
      <c r="B633" s="106" t="s">
        <v>1463</v>
      </c>
      <c r="C633" s="79" t="s">
        <v>1478</v>
      </c>
      <c r="D633" s="284" t="s">
        <v>1350</v>
      </c>
      <c r="E633" s="285" t="s">
        <v>1351</v>
      </c>
      <c r="F633" s="187"/>
      <c r="G633" s="31"/>
      <c r="H633" s="185">
        <v>100</v>
      </c>
      <c r="I633" s="286" t="s">
        <v>343</v>
      </c>
      <c r="J633" s="189"/>
      <c r="K633" s="287">
        <f t="shared" si="96"/>
        <v>5.3</v>
      </c>
      <c r="L633" s="288">
        <v>530</v>
      </c>
      <c r="M633" s="289"/>
      <c r="N633" s="290">
        <f t="shared" si="97"/>
        <v>0</v>
      </c>
      <c r="O633" s="32"/>
      <c r="Q633" s="7"/>
      <c r="U633" s="8" t="s">
        <v>16</v>
      </c>
    </row>
    <row r="634" spans="1:21" ht="18" customHeight="1" x14ac:dyDescent="0.2">
      <c r="A634" s="1" t="s">
        <v>9</v>
      </c>
      <c r="B634" s="106" t="s">
        <v>1463</v>
      </c>
      <c r="C634" s="79" t="s">
        <v>1478</v>
      </c>
      <c r="D634" s="284" t="s">
        <v>1352</v>
      </c>
      <c r="E634" s="285" t="s">
        <v>1353</v>
      </c>
      <c r="F634" s="187"/>
      <c r="G634" s="31"/>
      <c r="H634" s="185">
        <v>3</v>
      </c>
      <c r="I634" s="286" t="s">
        <v>944</v>
      </c>
      <c r="J634" s="189" t="s">
        <v>1354</v>
      </c>
      <c r="K634" s="287">
        <f t="shared" si="96"/>
        <v>15</v>
      </c>
      <c r="L634" s="288">
        <v>45</v>
      </c>
      <c r="M634" s="289"/>
      <c r="N634" s="290">
        <f t="shared" si="97"/>
        <v>0</v>
      </c>
      <c r="O634" s="32"/>
      <c r="Q634" s="7"/>
      <c r="U634" s="8" t="s">
        <v>16</v>
      </c>
    </row>
    <row r="635" spans="1:21" ht="18" customHeight="1" x14ac:dyDescent="0.2">
      <c r="A635" s="1" t="s">
        <v>9</v>
      </c>
      <c r="B635" s="106" t="s">
        <v>1463</v>
      </c>
      <c r="C635" s="79" t="s">
        <v>1478</v>
      </c>
      <c r="D635" s="284" t="s">
        <v>1355</v>
      </c>
      <c r="E635" s="285" t="s">
        <v>1356</v>
      </c>
      <c r="F635" s="187">
        <f>0.05*12</f>
        <v>0.60000000000000009</v>
      </c>
      <c r="G635" s="31"/>
      <c r="H635" s="185">
        <v>12</v>
      </c>
      <c r="I635" s="286" t="s">
        <v>47</v>
      </c>
      <c r="J635" s="189" t="s">
        <v>1354</v>
      </c>
      <c r="K635" s="287">
        <f t="shared" si="96"/>
        <v>39.166666666666664</v>
      </c>
      <c r="L635" s="288">
        <v>470</v>
      </c>
      <c r="M635" s="289"/>
      <c r="N635" s="290">
        <f t="shared" si="97"/>
        <v>0</v>
      </c>
      <c r="O635" s="32" t="s">
        <v>14</v>
      </c>
      <c r="P635" s="7">
        <f>F635*M635</f>
        <v>0</v>
      </c>
      <c r="Q635" s="7"/>
      <c r="U635" s="8" t="s">
        <v>16</v>
      </c>
    </row>
    <row r="636" spans="1:21" ht="18" customHeight="1" x14ac:dyDescent="0.2">
      <c r="A636" s="1" t="s">
        <v>9</v>
      </c>
      <c r="B636" s="106" t="s">
        <v>1463</v>
      </c>
      <c r="C636" s="79" t="s">
        <v>1478</v>
      </c>
      <c r="D636" s="284" t="s">
        <v>1357</v>
      </c>
      <c r="E636" s="285" t="s">
        <v>1358</v>
      </c>
      <c r="F636" s="187"/>
      <c r="G636" s="31"/>
      <c r="H636" s="185">
        <v>10</v>
      </c>
      <c r="I636" s="286" t="s">
        <v>66</v>
      </c>
      <c r="J636" s="189" t="s">
        <v>1354</v>
      </c>
      <c r="K636" s="287">
        <f t="shared" si="96"/>
        <v>18</v>
      </c>
      <c r="L636" s="288">
        <v>180</v>
      </c>
      <c r="M636" s="289"/>
      <c r="N636" s="290">
        <f t="shared" si="97"/>
        <v>0</v>
      </c>
      <c r="O636" s="32"/>
      <c r="Q636" s="7"/>
      <c r="U636" s="8" t="s">
        <v>16</v>
      </c>
    </row>
    <row r="637" spans="1:21" ht="18" customHeight="1" x14ac:dyDescent="0.2">
      <c r="A637" s="1" t="s">
        <v>9</v>
      </c>
      <c r="B637" s="106" t="s">
        <v>1463</v>
      </c>
      <c r="C637" s="79" t="s">
        <v>1478</v>
      </c>
      <c r="D637" s="284" t="s">
        <v>1359</v>
      </c>
      <c r="E637" s="285" t="s">
        <v>1360</v>
      </c>
      <c r="F637" s="187"/>
      <c r="G637" s="31"/>
      <c r="H637" s="185">
        <v>10</v>
      </c>
      <c r="I637" s="286" t="s">
        <v>66</v>
      </c>
      <c r="J637" s="189" t="s">
        <v>1354</v>
      </c>
      <c r="K637" s="287">
        <f t="shared" si="96"/>
        <v>11.5</v>
      </c>
      <c r="L637" s="288">
        <v>115</v>
      </c>
      <c r="M637" s="289"/>
      <c r="N637" s="290">
        <f t="shared" si="97"/>
        <v>0</v>
      </c>
      <c r="O637" s="32"/>
      <c r="Q637" s="7"/>
      <c r="U637" s="8" t="s">
        <v>16</v>
      </c>
    </row>
    <row r="638" spans="1:21" ht="18" customHeight="1" x14ac:dyDescent="0.2">
      <c r="A638" s="1" t="s">
        <v>9</v>
      </c>
      <c r="B638" s="106" t="s">
        <v>1463</v>
      </c>
      <c r="C638" s="79" t="s">
        <v>1478</v>
      </c>
      <c r="D638" s="284" t="s">
        <v>1361</v>
      </c>
      <c r="E638" s="285" t="s">
        <v>1362</v>
      </c>
      <c r="F638" s="187">
        <v>0.8</v>
      </c>
      <c r="G638" s="31"/>
      <c r="H638" s="185">
        <v>1</v>
      </c>
      <c r="I638" s="286" t="s">
        <v>43</v>
      </c>
      <c r="J638" s="189" t="s">
        <v>1225</v>
      </c>
      <c r="K638" s="287">
        <f t="shared" si="96"/>
        <v>105</v>
      </c>
      <c r="L638" s="288">
        <v>105</v>
      </c>
      <c r="M638" s="289"/>
      <c r="N638" s="290">
        <f t="shared" si="97"/>
        <v>0</v>
      </c>
      <c r="O638" s="32" t="s">
        <v>14</v>
      </c>
      <c r="P638" s="7">
        <f>F638*M638</f>
        <v>0</v>
      </c>
      <c r="Q638" s="7"/>
      <c r="S638" s="7" t="s">
        <v>43</v>
      </c>
    </row>
    <row r="639" spans="1:21" ht="18" customHeight="1" x14ac:dyDescent="0.2">
      <c r="A639" s="1" t="s">
        <v>9</v>
      </c>
      <c r="B639" s="106" t="s">
        <v>1463</v>
      </c>
      <c r="C639" s="79" t="s">
        <v>1478</v>
      </c>
      <c r="D639" s="284" t="s">
        <v>1363</v>
      </c>
      <c r="E639" s="285" t="s">
        <v>1364</v>
      </c>
      <c r="F639" s="187">
        <v>1</v>
      </c>
      <c r="G639" s="31"/>
      <c r="H639" s="185">
        <v>1</v>
      </c>
      <c r="I639" s="286" t="s">
        <v>43</v>
      </c>
      <c r="J639" s="189"/>
      <c r="K639" s="287">
        <f t="shared" si="96"/>
        <v>480</v>
      </c>
      <c r="L639" s="288">
        <v>480</v>
      </c>
      <c r="M639" s="289"/>
      <c r="N639" s="290">
        <f t="shared" si="97"/>
        <v>0</v>
      </c>
      <c r="O639" s="32" t="s">
        <v>14</v>
      </c>
      <c r="P639" s="7">
        <f>F639*M639</f>
        <v>0</v>
      </c>
      <c r="Q639" s="7"/>
      <c r="S639" s="7" t="s">
        <v>43</v>
      </c>
    </row>
    <row r="640" spans="1:21" ht="18" customHeight="1" x14ac:dyDescent="0.2">
      <c r="A640" s="1" t="s">
        <v>9</v>
      </c>
      <c r="B640" s="106" t="s">
        <v>1463</v>
      </c>
      <c r="C640" s="79" t="s">
        <v>1478</v>
      </c>
      <c r="D640" s="284" t="s">
        <v>1365</v>
      </c>
      <c r="E640" s="285" t="s">
        <v>1366</v>
      </c>
      <c r="F640" s="187">
        <v>0.35</v>
      </c>
      <c r="G640" s="31"/>
      <c r="H640" s="185">
        <v>1</v>
      </c>
      <c r="I640" s="286" t="s">
        <v>43</v>
      </c>
      <c r="J640" s="189" t="s">
        <v>1225</v>
      </c>
      <c r="K640" s="287">
        <f t="shared" si="96"/>
        <v>50</v>
      </c>
      <c r="L640" s="288">
        <v>50</v>
      </c>
      <c r="M640" s="289"/>
      <c r="N640" s="290">
        <f t="shared" si="97"/>
        <v>0</v>
      </c>
      <c r="O640" s="32" t="s">
        <v>14</v>
      </c>
      <c r="P640" s="7">
        <f>F640*M640</f>
        <v>0</v>
      </c>
      <c r="Q640" s="7"/>
      <c r="S640" s="7" t="s">
        <v>43</v>
      </c>
    </row>
    <row r="641" spans="1:21" ht="18" customHeight="1" x14ac:dyDescent="0.2">
      <c r="A641" s="1" t="s">
        <v>9</v>
      </c>
      <c r="B641" s="106" t="s">
        <v>1463</v>
      </c>
      <c r="C641" s="79" t="s">
        <v>1478</v>
      </c>
      <c r="D641" s="284" t="s">
        <v>1367</v>
      </c>
      <c r="E641" s="285" t="s">
        <v>1368</v>
      </c>
      <c r="F641" s="187">
        <v>0.5</v>
      </c>
      <c r="G641" s="31"/>
      <c r="H641" s="185">
        <v>1</v>
      </c>
      <c r="I641" s="286" t="s">
        <v>43</v>
      </c>
      <c r="J641" s="189"/>
      <c r="K641" s="287">
        <f t="shared" si="96"/>
        <v>175</v>
      </c>
      <c r="L641" s="288">
        <v>175</v>
      </c>
      <c r="M641" s="289"/>
      <c r="N641" s="290">
        <f t="shared" si="97"/>
        <v>0</v>
      </c>
      <c r="O641" s="32" t="s">
        <v>14</v>
      </c>
      <c r="P641" s="7">
        <f>F641*M641</f>
        <v>0</v>
      </c>
      <c r="Q641" s="7"/>
      <c r="S641" s="7" t="s">
        <v>43</v>
      </c>
    </row>
    <row r="642" spans="1:21" ht="18" customHeight="1" x14ac:dyDescent="0.2">
      <c r="A642" s="1" t="s">
        <v>9</v>
      </c>
      <c r="B642" s="106" t="s">
        <v>1463</v>
      </c>
      <c r="C642" s="79" t="s">
        <v>1478</v>
      </c>
      <c r="D642" s="284" t="s">
        <v>1369</v>
      </c>
      <c r="E642" s="285" t="s">
        <v>1370</v>
      </c>
      <c r="F642" s="187">
        <v>5</v>
      </c>
      <c r="G642" s="31"/>
      <c r="H642" s="185">
        <v>1</v>
      </c>
      <c r="I642" s="286" t="s">
        <v>43</v>
      </c>
      <c r="J642" s="189" t="s">
        <v>1225</v>
      </c>
      <c r="K642" s="287">
        <f t="shared" si="96"/>
        <v>700</v>
      </c>
      <c r="L642" s="288">
        <v>700</v>
      </c>
      <c r="M642" s="289"/>
      <c r="N642" s="290">
        <f t="shared" si="97"/>
        <v>0</v>
      </c>
      <c r="O642" s="32" t="s">
        <v>14</v>
      </c>
      <c r="P642" s="7">
        <f>F642*M642</f>
        <v>0</v>
      </c>
      <c r="Q642" s="7"/>
      <c r="S642" s="7" t="s">
        <v>43</v>
      </c>
    </row>
    <row r="643" spans="1:21" ht="18" customHeight="1" x14ac:dyDescent="0.2">
      <c r="A643" s="1" t="s">
        <v>9</v>
      </c>
      <c r="B643" s="106" t="s">
        <v>1463</v>
      </c>
      <c r="C643" s="79" t="s">
        <v>1478</v>
      </c>
      <c r="D643" s="284" t="s">
        <v>1371</v>
      </c>
      <c r="E643" s="285" t="s">
        <v>1372</v>
      </c>
      <c r="F643" s="187">
        <v>1</v>
      </c>
      <c r="G643" s="31"/>
      <c r="H643" s="185">
        <v>1</v>
      </c>
      <c r="I643" s="286" t="s">
        <v>43</v>
      </c>
      <c r="J643" s="189" t="s">
        <v>1225</v>
      </c>
      <c r="K643" s="287">
        <f t="shared" si="96"/>
        <v>145</v>
      </c>
      <c r="L643" s="288">
        <v>145</v>
      </c>
      <c r="M643" s="289"/>
      <c r="N643" s="290">
        <f t="shared" si="97"/>
        <v>0</v>
      </c>
      <c r="O643" s="32" t="s">
        <v>14</v>
      </c>
      <c r="P643" s="7">
        <f>F643*M643</f>
        <v>0</v>
      </c>
      <c r="Q643" s="7"/>
      <c r="S643" s="7" t="s">
        <v>43</v>
      </c>
    </row>
    <row r="644" spans="1:21" ht="18" customHeight="1" x14ac:dyDescent="0.2">
      <c r="A644" s="1" t="s">
        <v>9</v>
      </c>
      <c r="B644" s="106" t="s">
        <v>1463</v>
      </c>
      <c r="C644" s="79" t="s">
        <v>1478</v>
      </c>
      <c r="D644" s="284" t="s">
        <v>1373</v>
      </c>
      <c r="E644" s="285" t="s">
        <v>1374</v>
      </c>
      <c r="F644" s="187">
        <v>1</v>
      </c>
      <c r="G644" s="31"/>
      <c r="H644" s="185">
        <v>1</v>
      </c>
      <c r="I644" s="286" t="s">
        <v>43</v>
      </c>
      <c r="J644" s="189" t="s">
        <v>1225</v>
      </c>
      <c r="K644" s="287">
        <f t="shared" si="96"/>
        <v>190</v>
      </c>
      <c r="L644" s="288">
        <v>190</v>
      </c>
      <c r="M644" s="289"/>
      <c r="N644" s="290">
        <f t="shared" si="97"/>
        <v>0</v>
      </c>
      <c r="O644" s="32" t="s">
        <v>14</v>
      </c>
      <c r="P644" s="7">
        <f>F644*M644</f>
        <v>0</v>
      </c>
      <c r="Q644" s="7"/>
      <c r="S644" s="7" t="s">
        <v>43</v>
      </c>
    </row>
    <row r="645" spans="1:21" ht="18" customHeight="1" x14ac:dyDescent="0.2">
      <c r="A645" s="1" t="s">
        <v>9</v>
      </c>
      <c r="B645" s="106" t="s">
        <v>1463</v>
      </c>
      <c r="C645" s="79" t="s">
        <v>1478</v>
      </c>
      <c r="D645" s="284" t="s">
        <v>1375</v>
      </c>
      <c r="E645" s="285" t="s">
        <v>1376</v>
      </c>
      <c r="F645" s="187">
        <v>1</v>
      </c>
      <c r="G645" s="31"/>
      <c r="H645" s="185">
        <v>1</v>
      </c>
      <c r="I645" s="286" t="s">
        <v>43</v>
      </c>
      <c r="J645" s="189" t="s">
        <v>1225</v>
      </c>
      <c r="K645" s="287">
        <f t="shared" si="96"/>
        <v>115</v>
      </c>
      <c r="L645" s="288">
        <v>115</v>
      </c>
      <c r="M645" s="289"/>
      <c r="N645" s="290">
        <f t="shared" si="97"/>
        <v>0</v>
      </c>
      <c r="O645" s="32" t="s">
        <v>14</v>
      </c>
      <c r="P645" s="7">
        <f>F645*M645</f>
        <v>0</v>
      </c>
      <c r="Q645" s="7"/>
      <c r="S645" s="7" t="s">
        <v>43</v>
      </c>
    </row>
    <row r="646" spans="1:21" ht="18" customHeight="1" x14ac:dyDescent="0.2">
      <c r="A646" s="1" t="s">
        <v>9</v>
      </c>
      <c r="B646" s="106" t="s">
        <v>1463</v>
      </c>
      <c r="C646" s="79" t="s">
        <v>1478</v>
      </c>
      <c r="D646" s="284" t="s">
        <v>1377</v>
      </c>
      <c r="E646" s="285" t="s">
        <v>1378</v>
      </c>
      <c r="F646" s="187">
        <v>1</v>
      </c>
      <c r="G646" s="31"/>
      <c r="H646" s="185">
        <v>1</v>
      </c>
      <c r="I646" s="286" t="s">
        <v>43</v>
      </c>
      <c r="J646" s="189" t="s">
        <v>1225</v>
      </c>
      <c r="K646" s="287">
        <f t="shared" si="96"/>
        <v>210</v>
      </c>
      <c r="L646" s="288">
        <v>210</v>
      </c>
      <c r="M646" s="289"/>
      <c r="N646" s="290">
        <f t="shared" si="97"/>
        <v>0</v>
      </c>
      <c r="O646" s="32" t="s">
        <v>14</v>
      </c>
      <c r="P646" s="7">
        <f>F646*M646</f>
        <v>0</v>
      </c>
      <c r="Q646" s="7"/>
      <c r="S646" s="7" t="s">
        <v>43</v>
      </c>
    </row>
    <row r="647" spans="1:21" ht="18" customHeight="1" x14ac:dyDescent="0.2">
      <c r="A647" s="1" t="s">
        <v>9</v>
      </c>
      <c r="B647" s="106" t="s">
        <v>1463</v>
      </c>
      <c r="C647" s="79" t="s">
        <v>1478</v>
      </c>
      <c r="D647" s="284" t="s">
        <v>1379</v>
      </c>
      <c r="E647" s="285" t="s">
        <v>1380</v>
      </c>
      <c r="F647" s="187">
        <v>3</v>
      </c>
      <c r="G647" s="31"/>
      <c r="H647" s="185">
        <v>1</v>
      </c>
      <c r="I647" s="286" t="s">
        <v>43</v>
      </c>
      <c r="J647" s="190" t="s">
        <v>1225</v>
      </c>
      <c r="K647" s="287">
        <f t="shared" si="96"/>
        <v>565</v>
      </c>
      <c r="L647" s="288">
        <v>565</v>
      </c>
      <c r="M647" s="289"/>
      <c r="N647" s="290">
        <f t="shared" si="97"/>
        <v>0</v>
      </c>
      <c r="O647" s="32" t="s">
        <v>14</v>
      </c>
      <c r="P647" s="7">
        <f>F647*M647</f>
        <v>0</v>
      </c>
      <c r="Q647" s="7"/>
      <c r="S647" s="7" t="s">
        <v>43</v>
      </c>
    </row>
    <row r="648" spans="1:21" ht="20.100000000000001" customHeight="1" x14ac:dyDescent="0.2">
      <c r="A648" s="20" t="s">
        <v>9</v>
      </c>
      <c r="B648" s="134" t="s">
        <v>1465</v>
      </c>
      <c r="C648" s="135"/>
      <c r="D648" s="280"/>
      <c r="E648" s="281"/>
      <c r="F648" s="35"/>
      <c r="G648" s="35"/>
      <c r="H648" s="35"/>
      <c r="I648" s="282"/>
      <c r="J648" s="136"/>
      <c r="K648" s="283"/>
      <c r="L648" s="281"/>
      <c r="M648" s="26"/>
      <c r="N648" s="26"/>
      <c r="O648" s="7"/>
      <c r="Q648" s="7"/>
    </row>
    <row r="649" spans="1:21" ht="9.9499999999999993" customHeight="1" x14ac:dyDescent="0.2">
      <c r="A649" s="27" t="s">
        <v>9</v>
      </c>
      <c r="B649" s="137" t="s">
        <v>1466</v>
      </c>
      <c r="C649" s="77" t="s">
        <v>1381</v>
      </c>
      <c r="D649" s="196"/>
      <c r="E649" s="197"/>
      <c r="F649" s="28"/>
      <c r="G649" s="28"/>
      <c r="H649" s="28"/>
      <c r="I649" s="198"/>
      <c r="J649" s="78"/>
      <c r="K649" s="199"/>
      <c r="L649" s="197"/>
      <c r="O649" s="7"/>
      <c r="Q649" s="7"/>
    </row>
    <row r="650" spans="1:21" ht="18" customHeight="1" x14ac:dyDescent="0.2">
      <c r="A650" s="1" t="s">
        <v>9</v>
      </c>
      <c r="B650" s="138" t="s">
        <v>1466</v>
      </c>
      <c r="C650" s="79" t="s">
        <v>1381</v>
      </c>
      <c r="D650" s="284" t="s">
        <v>1382</v>
      </c>
      <c r="E650" s="285" t="s">
        <v>1383</v>
      </c>
      <c r="F650" s="187">
        <f>0.125*24</f>
        <v>3</v>
      </c>
      <c r="G650" s="31"/>
      <c r="H650" s="185">
        <v>24</v>
      </c>
      <c r="I650" s="286" t="s">
        <v>119</v>
      </c>
      <c r="J650" s="188"/>
      <c r="K650" s="287">
        <f t="shared" ref="K650:K653" si="98">L650/H650</f>
        <v>35.208333333333336</v>
      </c>
      <c r="L650" s="288">
        <v>845</v>
      </c>
      <c r="M650" s="289"/>
      <c r="N650" s="290">
        <f>M650*L650</f>
        <v>0</v>
      </c>
      <c r="O650" s="32" t="s">
        <v>14</v>
      </c>
      <c r="P650" s="7">
        <f>F650*M650</f>
        <v>0</v>
      </c>
      <c r="Q650" s="7"/>
      <c r="U650" s="8" t="s">
        <v>16</v>
      </c>
    </row>
    <row r="651" spans="1:21" ht="18" customHeight="1" x14ac:dyDescent="0.2">
      <c r="A651" s="1" t="s">
        <v>9</v>
      </c>
      <c r="B651" s="138" t="s">
        <v>1466</v>
      </c>
      <c r="C651" s="79" t="s">
        <v>1381</v>
      </c>
      <c r="D651" s="284" t="s">
        <v>1384</v>
      </c>
      <c r="E651" s="285" t="s">
        <v>1385</v>
      </c>
      <c r="F651" s="187">
        <f>0.125*24</f>
        <v>3</v>
      </c>
      <c r="G651" s="31"/>
      <c r="H651" s="185">
        <v>24</v>
      </c>
      <c r="I651" s="286" t="s">
        <v>119</v>
      </c>
      <c r="J651" s="189"/>
      <c r="K651" s="287">
        <f t="shared" si="98"/>
        <v>35.208333333333336</v>
      </c>
      <c r="L651" s="288">
        <v>845</v>
      </c>
      <c r="M651" s="289"/>
      <c r="N651" s="290">
        <f>M651*L651</f>
        <v>0</v>
      </c>
      <c r="O651" s="32" t="s">
        <v>14</v>
      </c>
      <c r="P651" s="7">
        <f>F651*M651</f>
        <v>0</v>
      </c>
      <c r="Q651" s="7"/>
      <c r="U651" s="8" t="s">
        <v>16</v>
      </c>
    </row>
    <row r="652" spans="1:21" ht="18" customHeight="1" x14ac:dyDescent="0.2">
      <c r="A652" s="1" t="s">
        <v>9</v>
      </c>
      <c r="B652" s="138" t="s">
        <v>1466</v>
      </c>
      <c r="C652" s="79" t="s">
        <v>1381</v>
      </c>
      <c r="D652" s="284" t="s">
        <v>1386</v>
      </c>
      <c r="E652" s="285" t="s">
        <v>1387</v>
      </c>
      <c r="F652" s="187">
        <f>0.125*24</f>
        <v>3</v>
      </c>
      <c r="G652" s="31"/>
      <c r="H652" s="185">
        <v>24</v>
      </c>
      <c r="I652" s="286" t="s">
        <v>119</v>
      </c>
      <c r="J652" s="189"/>
      <c r="K652" s="287">
        <f t="shared" si="98"/>
        <v>35.208333333333336</v>
      </c>
      <c r="L652" s="288">
        <v>845</v>
      </c>
      <c r="M652" s="289"/>
      <c r="N652" s="290">
        <f>M652*L652</f>
        <v>0</v>
      </c>
      <c r="O652" s="32" t="s">
        <v>14</v>
      </c>
      <c r="P652" s="7">
        <f>F652*M652</f>
        <v>0</v>
      </c>
      <c r="Q652" s="7"/>
      <c r="U652" s="8" t="s">
        <v>16</v>
      </c>
    </row>
    <row r="653" spans="1:21" ht="18" customHeight="1" x14ac:dyDescent="0.2">
      <c r="A653" s="1" t="s">
        <v>9</v>
      </c>
      <c r="B653" s="138" t="s">
        <v>1466</v>
      </c>
      <c r="C653" s="79" t="s">
        <v>1381</v>
      </c>
      <c r="D653" s="284" t="s">
        <v>1388</v>
      </c>
      <c r="E653" s="285" t="s">
        <v>1389</v>
      </c>
      <c r="F653" s="187">
        <f>0.125*24</f>
        <v>3</v>
      </c>
      <c r="G653" s="31"/>
      <c r="H653" s="185">
        <v>24</v>
      </c>
      <c r="I653" s="286" t="s">
        <v>119</v>
      </c>
      <c r="J653" s="190"/>
      <c r="K653" s="287">
        <f t="shared" si="98"/>
        <v>35.208333333333336</v>
      </c>
      <c r="L653" s="288">
        <v>845</v>
      </c>
      <c r="M653" s="289"/>
      <c r="N653" s="290">
        <f>M653*L653</f>
        <v>0</v>
      </c>
      <c r="O653" s="32" t="s">
        <v>14</v>
      </c>
      <c r="P653" s="7">
        <f>F653*M653</f>
        <v>0</v>
      </c>
      <c r="Q653" s="7"/>
      <c r="U653" s="8" t="s">
        <v>16</v>
      </c>
    </row>
    <row r="654" spans="1:21" ht="9.9499999999999993" customHeight="1" x14ac:dyDescent="0.2">
      <c r="A654" s="27" t="s">
        <v>9</v>
      </c>
      <c r="B654" s="137" t="s">
        <v>1466</v>
      </c>
      <c r="C654" s="77" t="s">
        <v>1390</v>
      </c>
      <c r="D654" s="216"/>
      <c r="E654" s="217"/>
      <c r="F654" s="28"/>
      <c r="G654" s="28"/>
      <c r="H654" s="28"/>
      <c r="I654" s="218"/>
      <c r="J654" s="78"/>
      <c r="K654" s="219"/>
      <c r="L654" s="217"/>
      <c r="O654" s="7"/>
      <c r="Q654" s="7"/>
    </row>
    <row r="655" spans="1:21" ht="18" customHeight="1" x14ac:dyDescent="0.2">
      <c r="A655" s="1" t="s">
        <v>9</v>
      </c>
      <c r="B655" s="138" t="s">
        <v>1466</v>
      </c>
      <c r="C655" s="79" t="s">
        <v>1390</v>
      </c>
      <c r="D655" s="284" t="s">
        <v>1391</v>
      </c>
      <c r="E655" s="285" t="s">
        <v>1392</v>
      </c>
      <c r="F655" s="187"/>
      <c r="G655" s="31"/>
      <c r="H655" s="185">
        <v>24</v>
      </c>
      <c r="I655" s="286" t="s">
        <v>119</v>
      </c>
      <c r="J655" s="188" t="s">
        <v>1393</v>
      </c>
      <c r="K655" s="287">
        <f t="shared" ref="K655:K662" si="99">L655/H655</f>
        <v>80.208333333333329</v>
      </c>
      <c r="L655" s="288">
        <v>1925</v>
      </c>
      <c r="M655" s="289"/>
      <c r="N655" s="290">
        <f t="shared" ref="N655:N662" si="100">M655*L655</f>
        <v>0</v>
      </c>
      <c r="O655" s="32"/>
      <c r="Q655" s="7"/>
      <c r="U655" s="8" t="s">
        <v>16</v>
      </c>
    </row>
    <row r="656" spans="1:21" ht="18" customHeight="1" x14ac:dyDescent="0.2">
      <c r="A656" s="1" t="s">
        <v>9</v>
      </c>
      <c r="B656" s="138" t="s">
        <v>1466</v>
      </c>
      <c r="C656" s="79" t="s">
        <v>1390</v>
      </c>
      <c r="D656" s="284" t="s">
        <v>1394</v>
      </c>
      <c r="E656" s="285" t="s">
        <v>1395</v>
      </c>
      <c r="F656" s="187">
        <f>0.5*10</f>
        <v>5</v>
      </c>
      <c r="G656" s="31"/>
      <c r="H656" s="185">
        <v>10</v>
      </c>
      <c r="I656" s="286" t="s">
        <v>66</v>
      </c>
      <c r="J656" s="189" t="s">
        <v>1396</v>
      </c>
      <c r="K656" s="287">
        <f t="shared" si="99"/>
        <v>51.5</v>
      </c>
      <c r="L656" s="288">
        <v>515</v>
      </c>
      <c r="M656" s="289"/>
      <c r="N656" s="290">
        <f t="shared" si="100"/>
        <v>0</v>
      </c>
      <c r="O656" s="32" t="s">
        <v>14</v>
      </c>
      <c r="P656" s="7">
        <f>F656*M656</f>
        <v>0</v>
      </c>
      <c r="Q656" s="7"/>
      <c r="U656" s="8" t="s">
        <v>16</v>
      </c>
    </row>
    <row r="657" spans="1:23" ht="18" customHeight="1" x14ac:dyDescent="0.2">
      <c r="A657" s="1" t="s">
        <v>9</v>
      </c>
      <c r="B657" s="138" t="s">
        <v>1466</v>
      </c>
      <c r="C657" s="79" t="s">
        <v>1390</v>
      </c>
      <c r="D657" s="284" t="s">
        <v>1397</v>
      </c>
      <c r="E657" s="285" t="s">
        <v>1398</v>
      </c>
      <c r="F657" s="187">
        <v>20</v>
      </c>
      <c r="G657" s="31"/>
      <c r="H657" s="185">
        <v>20</v>
      </c>
      <c r="I657" s="286" t="s">
        <v>36</v>
      </c>
      <c r="J657" s="189" t="s">
        <v>131</v>
      </c>
      <c r="K657" s="287">
        <f t="shared" si="99"/>
        <v>145.5</v>
      </c>
      <c r="L657" s="288">
        <v>2910</v>
      </c>
      <c r="M657" s="289"/>
      <c r="N657" s="290">
        <f t="shared" si="100"/>
        <v>0</v>
      </c>
      <c r="O657" s="32" t="s">
        <v>14</v>
      </c>
      <c r="P657" s="7">
        <f>F657*M657</f>
        <v>0</v>
      </c>
      <c r="Q657" s="7"/>
      <c r="U657" s="8" t="s">
        <v>16</v>
      </c>
    </row>
    <row r="658" spans="1:23" ht="18" customHeight="1" x14ac:dyDescent="0.2">
      <c r="A658" s="1" t="s">
        <v>9</v>
      </c>
      <c r="B658" s="138" t="s">
        <v>1466</v>
      </c>
      <c r="C658" s="79" t="s">
        <v>1390</v>
      </c>
      <c r="D658" s="284" t="s">
        <v>1399</v>
      </c>
      <c r="E658" s="285" t="s">
        <v>1400</v>
      </c>
      <c r="F658" s="187">
        <v>0.4</v>
      </c>
      <c r="G658" s="31"/>
      <c r="H658" s="185">
        <v>12</v>
      </c>
      <c r="I658" s="286" t="s">
        <v>47</v>
      </c>
      <c r="J658" s="189" t="s">
        <v>1401</v>
      </c>
      <c r="K658" s="287">
        <f t="shared" si="99"/>
        <v>329.16666666666669</v>
      </c>
      <c r="L658" s="288">
        <v>3950</v>
      </c>
      <c r="M658" s="289"/>
      <c r="N658" s="290">
        <f t="shared" si="100"/>
        <v>0</v>
      </c>
      <c r="O658" s="32" t="s">
        <v>14</v>
      </c>
      <c r="P658" s="7">
        <f>F658*M658</f>
        <v>0</v>
      </c>
      <c r="Q658" s="7"/>
      <c r="U658" s="8" t="s">
        <v>16</v>
      </c>
    </row>
    <row r="659" spans="1:23" ht="18" customHeight="1" x14ac:dyDescent="0.2">
      <c r="A659" s="1" t="s">
        <v>9</v>
      </c>
      <c r="B659" s="138" t="s">
        <v>1466</v>
      </c>
      <c r="C659" s="79" t="s">
        <v>1390</v>
      </c>
      <c r="D659" s="284" t="s">
        <v>1402</v>
      </c>
      <c r="E659" s="285" t="s">
        <v>1403</v>
      </c>
      <c r="F659" s="187"/>
      <c r="G659" s="31"/>
      <c r="H659" s="185">
        <v>24</v>
      </c>
      <c r="I659" s="286" t="s">
        <v>119</v>
      </c>
      <c r="J659" s="189" t="s">
        <v>1396</v>
      </c>
      <c r="K659" s="287">
        <f t="shared" si="99"/>
        <v>52.083333333333336</v>
      </c>
      <c r="L659" s="288">
        <v>1250</v>
      </c>
      <c r="M659" s="289"/>
      <c r="N659" s="290">
        <f t="shared" si="100"/>
        <v>0</v>
      </c>
      <c r="O659" s="32"/>
      <c r="Q659" s="7"/>
      <c r="U659" s="8" t="s">
        <v>16</v>
      </c>
    </row>
    <row r="660" spans="1:23" ht="18" customHeight="1" x14ac:dyDescent="0.2">
      <c r="A660" s="1" t="s">
        <v>9</v>
      </c>
      <c r="B660" s="138" t="s">
        <v>1466</v>
      </c>
      <c r="C660" s="77" t="s">
        <v>1390</v>
      </c>
      <c r="D660" s="284" t="s">
        <v>1404</v>
      </c>
      <c r="E660" s="285" t="s">
        <v>1405</v>
      </c>
      <c r="F660" s="187"/>
      <c r="G660" s="31"/>
      <c r="H660" s="185">
        <v>24</v>
      </c>
      <c r="I660" s="286" t="s">
        <v>119</v>
      </c>
      <c r="J660" s="189" t="s">
        <v>1396</v>
      </c>
      <c r="K660" s="287">
        <f t="shared" si="99"/>
        <v>52.083333333333336</v>
      </c>
      <c r="L660" s="288">
        <v>1250</v>
      </c>
      <c r="M660" s="289"/>
      <c r="N660" s="290">
        <f t="shared" si="100"/>
        <v>0</v>
      </c>
      <c r="O660" s="32"/>
      <c r="Q660" s="7"/>
      <c r="U660" s="8" t="s">
        <v>16</v>
      </c>
    </row>
    <row r="661" spans="1:23" ht="18" customHeight="1" x14ac:dyDescent="0.2">
      <c r="A661" s="1" t="s">
        <v>9</v>
      </c>
      <c r="B661" s="138" t="s">
        <v>1466</v>
      </c>
      <c r="C661" s="77" t="s">
        <v>1390</v>
      </c>
      <c r="D661" s="284" t="s">
        <v>1406</v>
      </c>
      <c r="E661" s="285" t="s">
        <v>1407</v>
      </c>
      <c r="F661" s="187">
        <f>0.38*24</f>
        <v>9.120000000000001</v>
      </c>
      <c r="G661" s="31"/>
      <c r="H661" s="185">
        <v>24</v>
      </c>
      <c r="I661" s="286" t="s">
        <v>119</v>
      </c>
      <c r="J661" s="189"/>
      <c r="K661" s="287">
        <f t="shared" si="99"/>
        <v>46.458333333333336</v>
      </c>
      <c r="L661" s="288">
        <v>1115</v>
      </c>
      <c r="M661" s="289"/>
      <c r="N661" s="290">
        <f t="shared" si="100"/>
        <v>0</v>
      </c>
      <c r="O661" s="32" t="s">
        <v>14</v>
      </c>
      <c r="P661" s="7">
        <f>F661*M661</f>
        <v>0</v>
      </c>
      <c r="Q661" s="7"/>
      <c r="U661" s="8" t="s">
        <v>16</v>
      </c>
    </row>
    <row r="662" spans="1:23" ht="18" customHeight="1" x14ac:dyDescent="0.2">
      <c r="A662" s="1" t="s">
        <v>9</v>
      </c>
      <c r="B662" s="138" t="s">
        <v>1466</v>
      </c>
      <c r="C662" s="77" t="s">
        <v>1390</v>
      </c>
      <c r="D662" s="284" t="s">
        <v>1408</v>
      </c>
      <c r="E662" s="285" t="s">
        <v>1409</v>
      </c>
      <c r="F662" s="187"/>
      <c r="G662" s="31"/>
      <c r="H662" s="185">
        <v>200</v>
      </c>
      <c r="I662" s="286" t="s">
        <v>113</v>
      </c>
      <c r="J662" s="190" t="s">
        <v>1410</v>
      </c>
      <c r="K662" s="287">
        <f t="shared" si="99"/>
        <v>6</v>
      </c>
      <c r="L662" s="288">
        <v>1200</v>
      </c>
      <c r="M662" s="289"/>
      <c r="N662" s="290">
        <f t="shared" si="100"/>
        <v>0</v>
      </c>
      <c r="O662" s="32"/>
      <c r="Q662" s="7"/>
      <c r="U662" s="8" t="s">
        <v>16</v>
      </c>
    </row>
    <row r="663" spans="1:23" ht="9.9499999999999993" customHeight="1" x14ac:dyDescent="0.2">
      <c r="A663" s="27" t="s">
        <v>9</v>
      </c>
      <c r="B663" s="137" t="s">
        <v>1466</v>
      </c>
      <c r="C663" s="77" t="s">
        <v>1411</v>
      </c>
      <c r="D663" s="216"/>
      <c r="E663" s="217"/>
      <c r="F663" s="28"/>
      <c r="G663" s="28"/>
      <c r="H663" s="28"/>
      <c r="I663" s="218"/>
      <c r="J663" s="78"/>
      <c r="K663" s="219"/>
      <c r="L663" s="217"/>
      <c r="O663" s="7"/>
      <c r="Q663" s="7"/>
    </row>
    <row r="664" spans="1:23" ht="18" customHeight="1" x14ac:dyDescent="0.2">
      <c r="A664" s="1" t="s">
        <v>9</v>
      </c>
      <c r="B664" s="138" t="s">
        <v>1466</v>
      </c>
      <c r="C664" s="77" t="s">
        <v>1411</v>
      </c>
      <c r="D664" s="284" t="s">
        <v>1412</v>
      </c>
      <c r="E664" s="285" t="s">
        <v>1413</v>
      </c>
      <c r="F664" s="187">
        <v>0.4</v>
      </c>
      <c r="G664" s="31"/>
      <c r="H664" s="185">
        <v>6</v>
      </c>
      <c r="I664" s="286" t="s">
        <v>1025</v>
      </c>
      <c r="J664" s="188" t="s">
        <v>1414</v>
      </c>
      <c r="K664" s="287">
        <f t="shared" ref="K664:K672" si="101">L664/H664</f>
        <v>148.33333333333334</v>
      </c>
      <c r="L664" s="288">
        <v>890</v>
      </c>
      <c r="M664" s="289"/>
      <c r="N664" s="290">
        <f t="shared" ref="N664:N672" si="102">M664*L664</f>
        <v>0</v>
      </c>
      <c r="O664" s="32" t="s">
        <v>14</v>
      </c>
      <c r="P664" s="7">
        <f>F664*M664</f>
        <v>0</v>
      </c>
      <c r="Q664" s="7"/>
      <c r="W664" s="8" t="s">
        <v>546</v>
      </c>
    </row>
    <row r="665" spans="1:23" ht="18" customHeight="1" x14ac:dyDescent="0.2">
      <c r="A665" s="1" t="s">
        <v>9</v>
      </c>
      <c r="B665" s="138" t="s">
        <v>1466</v>
      </c>
      <c r="C665" s="77" t="s">
        <v>1411</v>
      </c>
      <c r="D665" s="284" t="s">
        <v>1415</v>
      </c>
      <c r="E665" s="285" t="s">
        <v>1416</v>
      </c>
      <c r="F665" s="187">
        <v>0.25</v>
      </c>
      <c r="G665" s="31"/>
      <c r="H665" s="185">
        <v>20</v>
      </c>
      <c r="I665" s="286" t="s">
        <v>36</v>
      </c>
      <c r="J665" s="189" t="s">
        <v>1417</v>
      </c>
      <c r="K665" s="287">
        <f t="shared" si="101"/>
        <v>62.75</v>
      </c>
      <c r="L665" s="288">
        <v>1255</v>
      </c>
      <c r="M665" s="289"/>
      <c r="N665" s="290">
        <f t="shared" si="102"/>
        <v>0</v>
      </c>
      <c r="O665" s="32" t="s">
        <v>14</v>
      </c>
      <c r="P665" s="7">
        <f>F665*M665</f>
        <v>0</v>
      </c>
      <c r="Q665" s="7"/>
      <c r="U665" s="8" t="s">
        <v>16</v>
      </c>
    </row>
    <row r="666" spans="1:23" ht="18" customHeight="1" x14ac:dyDescent="0.2">
      <c r="A666" s="1" t="s">
        <v>9</v>
      </c>
      <c r="B666" s="138" t="s">
        <v>1466</v>
      </c>
      <c r="C666" s="77" t="s">
        <v>1411</v>
      </c>
      <c r="D666" s="284" t="s">
        <v>1418</v>
      </c>
      <c r="E666" s="285" t="s">
        <v>1419</v>
      </c>
      <c r="F666" s="187">
        <v>0.5</v>
      </c>
      <c r="G666" s="31"/>
      <c r="H666" s="185">
        <v>30</v>
      </c>
      <c r="I666" s="286" t="s">
        <v>332</v>
      </c>
      <c r="J666" s="189" t="s">
        <v>1396</v>
      </c>
      <c r="K666" s="287">
        <f t="shared" si="101"/>
        <v>220.83333333333334</v>
      </c>
      <c r="L666" s="288">
        <v>6625</v>
      </c>
      <c r="M666" s="289"/>
      <c r="N666" s="290">
        <f t="shared" si="102"/>
        <v>0</v>
      </c>
      <c r="O666" s="32" t="s">
        <v>14</v>
      </c>
      <c r="P666" s="7">
        <f>F666*M666</f>
        <v>0</v>
      </c>
      <c r="Q666" s="7"/>
      <c r="U666" s="8" t="s">
        <v>16</v>
      </c>
    </row>
    <row r="667" spans="1:23" ht="18" customHeight="1" x14ac:dyDescent="0.2">
      <c r="A667" s="1" t="s">
        <v>9</v>
      </c>
      <c r="B667" s="138" t="s">
        <v>1466</v>
      </c>
      <c r="C667" s="77" t="s">
        <v>1411</v>
      </c>
      <c r="D667" s="284" t="s">
        <v>1420</v>
      </c>
      <c r="E667" s="285" t="s">
        <v>1421</v>
      </c>
      <c r="F667" s="187">
        <v>0.5</v>
      </c>
      <c r="G667" s="31"/>
      <c r="H667" s="185">
        <v>30</v>
      </c>
      <c r="I667" s="286" t="s">
        <v>332</v>
      </c>
      <c r="J667" s="189" t="s">
        <v>1396</v>
      </c>
      <c r="K667" s="287">
        <f t="shared" si="101"/>
        <v>242</v>
      </c>
      <c r="L667" s="288">
        <v>7260</v>
      </c>
      <c r="M667" s="289"/>
      <c r="N667" s="290">
        <f t="shared" si="102"/>
        <v>0</v>
      </c>
      <c r="O667" s="32" t="s">
        <v>14</v>
      </c>
      <c r="P667" s="7">
        <f>F667*M667</f>
        <v>0</v>
      </c>
      <c r="Q667" s="7"/>
      <c r="U667" s="8" t="s">
        <v>16</v>
      </c>
    </row>
    <row r="668" spans="1:23" ht="18" customHeight="1" x14ac:dyDescent="0.2">
      <c r="A668" s="1" t="s">
        <v>9</v>
      </c>
      <c r="B668" s="138" t="s">
        <v>1466</v>
      </c>
      <c r="C668" s="77" t="s">
        <v>1411</v>
      </c>
      <c r="D668" s="284" t="s">
        <v>1422</v>
      </c>
      <c r="E668" s="285" t="s">
        <v>1423</v>
      </c>
      <c r="F668" s="187">
        <v>1.5</v>
      </c>
      <c r="G668" s="31"/>
      <c r="H668" s="185">
        <v>1</v>
      </c>
      <c r="I668" s="286" t="s">
        <v>43</v>
      </c>
      <c r="J668" s="189" t="s">
        <v>1396</v>
      </c>
      <c r="K668" s="287">
        <f t="shared" si="101"/>
        <v>1040</v>
      </c>
      <c r="L668" s="288">
        <v>1040</v>
      </c>
      <c r="M668" s="289"/>
      <c r="N668" s="290">
        <f t="shared" si="102"/>
        <v>0</v>
      </c>
      <c r="O668" s="32" t="s">
        <v>14</v>
      </c>
      <c r="P668" s="7">
        <f>F668*M668</f>
        <v>0</v>
      </c>
      <c r="Q668" s="7"/>
      <c r="S668" s="7" t="s">
        <v>43</v>
      </c>
    </row>
    <row r="669" spans="1:23" ht="18" customHeight="1" x14ac:dyDescent="0.2">
      <c r="A669" s="1" t="s">
        <v>9</v>
      </c>
      <c r="B669" s="138" t="s">
        <v>1466</v>
      </c>
      <c r="C669" s="77" t="s">
        <v>1411</v>
      </c>
      <c r="D669" s="284" t="s">
        <v>1424</v>
      </c>
      <c r="E669" s="285" t="s">
        <v>1425</v>
      </c>
      <c r="F669" s="187">
        <f>0.008*240</f>
        <v>1.92</v>
      </c>
      <c r="G669" s="31"/>
      <c r="H669" s="185">
        <v>240</v>
      </c>
      <c r="I669" s="286" t="s">
        <v>1426</v>
      </c>
      <c r="J669" s="189" t="s">
        <v>1396</v>
      </c>
      <c r="K669" s="287">
        <f t="shared" si="101"/>
        <v>5.916666666666667</v>
      </c>
      <c r="L669" s="288">
        <v>1420</v>
      </c>
      <c r="M669" s="289"/>
      <c r="N669" s="290">
        <f t="shared" si="102"/>
        <v>0</v>
      </c>
      <c r="O669" s="32" t="s">
        <v>14</v>
      </c>
      <c r="P669" s="7">
        <f>F669*M669</f>
        <v>0</v>
      </c>
      <c r="Q669" s="7"/>
      <c r="U669" s="8" t="s">
        <v>16</v>
      </c>
    </row>
    <row r="670" spans="1:23" ht="18" customHeight="1" x14ac:dyDescent="0.2">
      <c r="A670" s="1" t="s">
        <v>9</v>
      </c>
      <c r="B670" s="138" t="s">
        <v>1466</v>
      </c>
      <c r="C670" s="77" t="s">
        <v>1411</v>
      </c>
      <c r="D670" s="284" t="s">
        <v>1427</v>
      </c>
      <c r="E670" s="285" t="s">
        <v>1428</v>
      </c>
      <c r="F670" s="187"/>
      <c r="G670" s="31"/>
      <c r="H670" s="185">
        <v>24</v>
      </c>
      <c r="I670" s="286" t="s">
        <v>119</v>
      </c>
      <c r="J670" s="189" t="s">
        <v>1417</v>
      </c>
      <c r="K670" s="287">
        <f t="shared" si="101"/>
        <v>0</v>
      </c>
      <c r="L670" s="288">
        <v>0</v>
      </c>
      <c r="M670" s="289"/>
      <c r="N670" s="290">
        <f t="shared" si="102"/>
        <v>0</v>
      </c>
      <c r="O670" s="32"/>
      <c r="Q670" s="7"/>
      <c r="U670" s="8" t="s">
        <v>16</v>
      </c>
    </row>
    <row r="671" spans="1:23" ht="18" customHeight="1" x14ac:dyDescent="0.2">
      <c r="A671" s="1" t="s">
        <v>9</v>
      </c>
      <c r="B671" s="138" t="s">
        <v>1466</v>
      </c>
      <c r="C671" s="77" t="s">
        <v>1411</v>
      </c>
      <c r="D671" s="284" t="s">
        <v>1429</v>
      </c>
      <c r="E671" s="285" t="s">
        <v>1430</v>
      </c>
      <c r="F671" s="187">
        <v>0.25</v>
      </c>
      <c r="G671" s="31"/>
      <c r="H671" s="185">
        <v>48</v>
      </c>
      <c r="I671" s="286" t="s">
        <v>362</v>
      </c>
      <c r="J671" s="189" t="s">
        <v>1417</v>
      </c>
      <c r="K671" s="287">
        <f t="shared" si="101"/>
        <v>41.666666666666664</v>
      </c>
      <c r="L671" s="288">
        <v>2000</v>
      </c>
      <c r="M671" s="289"/>
      <c r="N671" s="290">
        <f t="shared" si="102"/>
        <v>0</v>
      </c>
      <c r="O671" s="32" t="s">
        <v>14</v>
      </c>
      <c r="P671" s="7">
        <f>F671*M671</f>
        <v>0</v>
      </c>
      <c r="Q671" s="7"/>
      <c r="U671" s="8" t="s">
        <v>16</v>
      </c>
    </row>
    <row r="672" spans="1:23" ht="18" customHeight="1" x14ac:dyDescent="0.2">
      <c r="A672" s="1" t="s">
        <v>9</v>
      </c>
      <c r="B672" s="138" t="s">
        <v>1466</v>
      </c>
      <c r="C672" s="77" t="s">
        <v>1411</v>
      </c>
      <c r="D672" s="284" t="s">
        <v>1431</v>
      </c>
      <c r="E672" s="285" t="s">
        <v>1432</v>
      </c>
      <c r="F672" s="187">
        <v>0.5</v>
      </c>
      <c r="G672" s="31"/>
      <c r="H672" s="185">
        <v>24</v>
      </c>
      <c r="I672" s="286" t="s">
        <v>119</v>
      </c>
      <c r="J672" s="190" t="s">
        <v>1417</v>
      </c>
      <c r="K672" s="287">
        <f t="shared" si="101"/>
        <v>75</v>
      </c>
      <c r="L672" s="288">
        <v>1800</v>
      </c>
      <c r="M672" s="289"/>
      <c r="N672" s="290">
        <f t="shared" si="102"/>
        <v>0</v>
      </c>
      <c r="O672" s="32" t="s">
        <v>14</v>
      </c>
      <c r="P672" s="7">
        <f>F672*M672</f>
        <v>0</v>
      </c>
      <c r="Q672" s="7"/>
      <c r="U672" s="8" t="s">
        <v>16</v>
      </c>
    </row>
    <row r="673" spans="1:21" ht="9.9499999999999993" customHeight="1" x14ac:dyDescent="0.2">
      <c r="A673" s="27" t="s">
        <v>9</v>
      </c>
      <c r="B673" s="137" t="s">
        <v>1466</v>
      </c>
      <c r="C673" s="77" t="s">
        <v>1433</v>
      </c>
      <c r="D673" s="216"/>
      <c r="E673" s="217"/>
      <c r="F673" s="28"/>
      <c r="G673" s="28"/>
      <c r="H673" s="28"/>
      <c r="I673" s="218"/>
      <c r="J673" s="78"/>
      <c r="K673" s="219"/>
      <c r="L673" s="217"/>
      <c r="O673" s="7"/>
      <c r="Q673" s="7"/>
    </row>
    <row r="674" spans="1:21" ht="18" customHeight="1" x14ac:dyDescent="0.2">
      <c r="A674" s="1" t="s">
        <v>9</v>
      </c>
      <c r="B674" s="138" t="s">
        <v>1466</v>
      </c>
      <c r="C674" s="77" t="s">
        <v>1433</v>
      </c>
      <c r="D674" s="284" t="s">
        <v>1434</v>
      </c>
      <c r="E674" s="285" t="s">
        <v>1435</v>
      </c>
      <c r="F674" s="187"/>
      <c r="G674" s="31"/>
      <c r="H674" s="185">
        <v>10</v>
      </c>
      <c r="I674" s="286" t="s">
        <v>66</v>
      </c>
      <c r="J674" s="188" t="s">
        <v>1396</v>
      </c>
      <c r="K674" s="287">
        <f t="shared" ref="K674:K675" si="103">L674/H674</f>
        <v>175.5</v>
      </c>
      <c r="L674" s="288">
        <v>1755</v>
      </c>
      <c r="M674" s="289"/>
      <c r="N674" s="290">
        <f>M674*L674</f>
        <v>0</v>
      </c>
      <c r="O674" s="32"/>
      <c r="Q674" s="7"/>
      <c r="U674" s="8" t="s">
        <v>16</v>
      </c>
    </row>
    <row r="675" spans="1:21" ht="18" customHeight="1" x14ac:dyDescent="0.2">
      <c r="A675" s="1" t="s">
        <v>9</v>
      </c>
      <c r="B675" s="138" t="s">
        <v>1466</v>
      </c>
      <c r="C675" s="77" t="s">
        <v>1433</v>
      </c>
      <c r="D675" s="284" t="s">
        <v>1436</v>
      </c>
      <c r="E675" s="285" t="s">
        <v>1437</v>
      </c>
      <c r="F675" s="187">
        <f>1*6</f>
        <v>6</v>
      </c>
      <c r="G675" s="31">
        <f>1*6</f>
        <v>6</v>
      </c>
      <c r="H675" s="185">
        <v>6</v>
      </c>
      <c r="I675" s="286" t="s">
        <v>251</v>
      </c>
      <c r="J675" s="190" t="s">
        <v>1438</v>
      </c>
      <c r="K675" s="287">
        <f t="shared" si="103"/>
        <v>322.5</v>
      </c>
      <c r="L675" s="288">
        <v>1935</v>
      </c>
      <c r="M675" s="289"/>
      <c r="N675" s="290">
        <f>M675*L675</f>
        <v>0</v>
      </c>
      <c r="O675" s="33" t="s">
        <v>14</v>
      </c>
      <c r="P675" s="7">
        <f>F675*M675</f>
        <v>0</v>
      </c>
      <c r="Q675" s="34" t="s">
        <v>15</v>
      </c>
      <c r="R675" s="7">
        <f>G675*M675</f>
        <v>0</v>
      </c>
      <c r="U675" s="8" t="s">
        <v>16</v>
      </c>
    </row>
    <row r="676" spans="1:21" ht="9.9499999999999993" customHeight="1" x14ac:dyDescent="0.2">
      <c r="A676" s="27" t="s">
        <v>9</v>
      </c>
      <c r="B676" s="137" t="s">
        <v>1466</v>
      </c>
      <c r="C676" s="77" t="s">
        <v>1439</v>
      </c>
      <c r="D676" s="216"/>
      <c r="E676" s="217"/>
      <c r="F676" s="28"/>
      <c r="G676" s="28"/>
      <c r="H676" s="28"/>
      <c r="I676" s="218"/>
      <c r="J676" s="78"/>
      <c r="K676" s="219"/>
      <c r="L676" s="217"/>
      <c r="O676" s="7"/>
      <c r="Q676" s="7"/>
    </row>
    <row r="677" spans="1:21" ht="18" customHeight="1" x14ac:dyDescent="0.2">
      <c r="A677" s="1" t="s">
        <v>9</v>
      </c>
      <c r="B677" s="138" t="s">
        <v>1466</v>
      </c>
      <c r="C677" s="77" t="s">
        <v>1439</v>
      </c>
      <c r="D677" s="284" t="s">
        <v>1440</v>
      </c>
      <c r="E677" s="285" t="s">
        <v>1441</v>
      </c>
      <c r="F677" s="187"/>
      <c r="G677" s="31"/>
      <c r="H677" s="185">
        <v>8</v>
      </c>
      <c r="I677" s="286" t="s">
        <v>1076</v>
      </c>
      <c r="J677" s="188" t="s">
        <v>1396</v>
      </c>
      <c r="K677" s="287">
        <f t="shared" ref="K677:K684" si="104">L677/H677</f>
        <v>1027.5</v>
      </c>
      <c r="L677" s="288">
        <v>8220</v>
      </c>
      <c r="M677" s="289"/>
      <c r="N677" s="290">
        <f t="shared" ref="N677:N684" si="105">M677*L677</f>
        <v>0</v>
      </c>
      <c r="O677" s="32"/>
      <c r="Q677" s="7"/>
      <c r="U677" s="8" t="s">
        <v>16</v>
      </c>
    </row>
    <row r="678" spans="1:21" ht="18" customHeight="1" x14ac:dyDescent="0.2">
      <c r="A678" s="1" t="s">
        <v>9</v>
      </c>
      <c r="B678" s="138" t="s">
        <v>1466</v>
      </c>
      <c r="C678" s="77" t="s">
        <v>1439</v>
      </c>
      <c r="D678" s="284" t="s">
        <v>1442</v>
      </c>
      <c r="E678" s="285" t="s">
        <v>1443</v>
      </c>
      <c r="F678" s="187">
        <v>5</v>
      </c>
      <c r="G678" s="31"/>
      <c r="H678" s="185">
        <v>1</v>
      </c>
      <c r="I678" s="286" t="s">
        <v>43</v>
      </c>
      <c r="J678" s="189"/>
      <c r="K678" s="287">
        <f t="shared" si="104"/>
        <v>2210</v>
      </c>
      <c r="L678" s="288">
        <v>2210</v>
      </c>
      <c r="M678" s="289"/>
      <c r="N678" s="290">
        <f t="shared" si="105"/>
        <v>0</v>
      </c>
      <c r="O678" s="32" t="s">
        <v>14</v>
      </c>
      <c r="P678" s="7">
        <f>F678*M678</f>
        <v>0</v>
      </c>
      <c r="Q678" s="7"/>
      <c r="S678" s="7" t="s">
        <v>43</v>
      </c>
    </row>
    <row r="679" spans="1:21" ht="18" customHeight="1" x14ac:dyDescent="0.2">
      <c r="A679" s="1" t="s">
        <v>9</v>
      </c>
      <c r="B679" s="138" t="s">
        <v>1466</v>
      </c>
      <c r="C679" s="77" t="s">
        <v>1439</v>
      </c>
      <c r="D679" s="284" t="s">
        <v>1444</v>
      </c>
      <c r="E679" s="285" t="s">
        <v>1445</v>
      </c>
      <c r="F679" s="187">
        <v>0.4</v>
      </c>
      <c r="G679" s="31"/>
      <c r="H679" s="185">
        <v>1</v>
      </c>
      <c r="I679" s="286" t="s">
        <v>43</v>
      </c>
      <c r="J679" s="189" t="s">
        <v>1396</v>
      </c>
      <c r="K679" s="287">
        <f t="shared" si="104"/>
        <v>305</v>
      </c>
      <c r="L679" s="288">
        <v>305</v>
      </c>
      <c r="M679" s="289"/>
      <c r="N679" s="290">
        <f t="shared" si="105"/>
        <v>0</v>
      </c>
      <c r="O679" s="32" t="s">
        <v>14</v>
      </c>
      <c r="P679" s="7">
        <f>F679*M679</f>
        <v>0</v>
      </c>
      <c r="Q679" s="7"/>
      <c r="S679" s="7" t="s">
        <v>43</v>
      </c>
    </row>
    <row r="680" spans="1:21" ht="18" customHeight="1" x14ac:dyDescent="0.2">
      <c r="A680" s="1" t="s">
        <v>9</v>
      </c>
      <c r="B680" s="138" t="s">
        <v>1466</v>
      </c>
      <c r="C680" s="77" t="s">
        <v>1439</v>
      </c>
      <c r="D680" s="284" t="s">
        <v>1446</v>
      </c>
      <c r="E680" s="285" t="s">
        <v>1447</v>
      </c>
      <c r="F680" s="187">
        <v>0.4</v>
      </c>
      <c r="G680" s="31"/>
      <c r="H680" s="185">
        <v>1</v>
      </c>
      <c r="I680" s="286" t="s">
        <v>43</v>
      </c>
      <c r="J680" s="189" t="s">
        <v>1396</v>
      </c>
      <c r="K680" s="287">
        <f t="shared" si="104"/>
        <v>150</v>
      </c>
      <c r="L680" s="288">
        <v>150</v>
      </c>
      <c r="M680" s="289"/>
      <c r="N680" s="290">
        <f t="shared" si="105"/>
        <v>0</v>
      </c>
      <c r="O680" s="32" t="s">
        <v>14</v>
      </c>
      <c r="P680" s="7">
        <f>F680*M680</f>
        <v>0</v>
      </c>
      <c r="Q680" s="7"/>
      <c r="S680" s="7" t="s">
        <v>43</v>
      </c>
    </row>
    <row r="681" spans="1:21" ht="18" customHeight="1" x14ac:dyDescent="0.2">
      <c r="A681" s="1" t="s">
        <v>9</v>
      </c>
      <c r="B681" s="138" t="s">
        <v>1466</v>
      </c>
      <c r="C681" s="77" t="s">
        <v>1439</v>
      </c>
      <c r="D681" s="284" t="s">
        <v>1448</v>
      </c>
      <c r="E681" s="285" t="s">
        <v>1449</v>
      </c>
      <c r="F681" s="187">
        <v>0.9</v>
      </c>
      <c r="G681" s="31"/>
      <c r="H681" s="185">
        <v>8</v>
      </c>
      <c r="I681" s="286" t="s">
        <v>1076</v>
      </c>
      <c r="J681" s="189" t="s">
        <v>1396</v>
      </c>
      <c r="K681" s="287">
        <f t="shared" si="104"/>
        <v>444.375</v>
      </c>
      <c r="L681" s="288">
        <v>3555</v>
      </c>
      <c r="M681" s="289"/>
      <c r="N681" s="290">
        <f t="shared" si="105"/>
        <v>0</v>
      </c>
      <c r="O681" s="32" t="s">
        <v>14</v>
      </c>
      <c r="P681" s="7">
        <f>F681*M681</f>
        <v>0</v>
      </c>
      <c r="Q681" s="7"/>
      <c r="U681" s="8" t="s">
        <v>16</v>
      </c>
    </row>
    <row r="682" spans="1:21" ht="18" customHeight="1" x14ac:dyDescent="0.2">
      <c r="A682" s="1" t="s">
        <v>9</v>
      </c>
      <c r="B682" s="138" t="s">
        <v>1466</v>
      </c>
      <c r="C682" s="77" t="s">
        <v>1439</v>
      </c>
      <c r="D682" s="284" t="s">
        <v>1450</v>
      </c>
      <c r="E682" s="285" t="s">
        <v>1451</v>
      </c>
      <c r="F682" s="187">
        <v>0.4</v>
      </c>
      <c r="G682" s="31"/>
      <c r="H682" s="185">
        <v>15</v>
      </c>
      <c r="I682" s="286" t="s">
        <v>1452</v>
      </c>
      <c r="J682" s="189" t="s">
        <v>1396</v>
      </c>
      <c r="K682" s="287">
        <f t="shared" si="104"/>
        <v>240.33333333333334</v>
      </c>
      <c r="L682" s="288">
        <v>3605</v>
      </c>
      <c r="M682" s="289"/>
      <c r="N682" s="290">
        <f t="shared" si="105"/>
        <v>0</v>
      </c>
      <c r="O682" s="32" t="s">
        <v>14</v>
      </c>
      <c r="P682" s="7">
        <f>F682*M682</f>
        <v>0</v>
      </c>
      <c r="Q682" s="7"/>
      <c r="U682" s="8" t="s">
        <v>16</v>
      </c>
    </row>
    <row r="683" spans="1:21" ht="18" customHeight="1" x14ac:dyDescent="0.2">
      <c r="A683" s="1" t="s">
        <v>9</v>
      </c>
      <c r="B683" s="138" t="s">
        <v>1466</v>
      </c>
      <c r="C683" s="77" t="s">
        <v>1439</v>
      </c>
      <c r="D683" s="284" t="s">
        <v>1453</v>
      </c>
      <c r="E683" s="285" t="s">
        <v>1454</v>
      </c>
      <c r="F683" s="187">
        <v>0.9</v>
      </c>
      <c r="G683" s="31"/>
      <c r="H683" s="185">
        <v>8</v>
      </c>
      <c r="I683" s="286" t="s">
        <v>1076</v>
      </c>
      <c r="J683" s="189" t="s">
        <v>1396</v>
      </c>
      <c r="K683" s="287">
        <f t="shared" si="104"/>
        <v>444.375</v>
      </c>
      <c r="L683" s="288">
        <v>3555</v>
      </c>
      <c r="M683" s="289"/>
      <c r="N683" s="290">
        <f t="shared" si="105"/>
        <v>0</v>
      </c>
      <c r="O683" s="32" t="s">
        <v>14</v>
      </c>
      <c r="P683" s="7">
        <f>F683*M683</f>
        <v>0</v>
      </c>
      <c r="Q683" s="7"/>
      <c r="U683" s="8" t="s">
        <v>16</v>
      </c>
    </row>
    <row r="684" spans="1:21" ht="18" customHeight="1" x14ac:dyDescent="0.2">
      <c r="A684" s="1" t="s">
        <v>9</v>
      </c>
      <c r="B684" s="138" t="s">
        <v>1466</v>
      </c>
      <c r="C684" s="77" t="s">
        <v>1439</v>
      </c>
      <c r="D684" s="284" t="s">
        <v>1455</v>
      </c>
      <c r="E684" s="285" t="s">
        <v>1456</v>
      </c>
      <c r="F684" s="187">
        <v>1</v>
      </c>
      <c r="G684" s="31"/>
      <c r="H684" s="185">
        <v>1</v>
      </c>
      <c r="I684" s="286" t="s">
        <v>14</v>
      </c>
      <c r="J684" s="189"/>
      <c r="K684" s="287">
        <f t="shared" si="104"/>
        <v>610</v>
      </c>
      <c r="L684" s="288">
        <v>610</v>
      </c>
      <c r="M684" s="289"/>
      <c r="N684" s="290">
        <f t="shared" si="105"/>
        <v>0</v>
      </c>
      <c r="O684" s="32" t="s">
        <v>14</v>
      </c>
      <c r="P684" s="7">
        <f>F684*M684</f>
        <v>0</v>
      </c>
      <c r="Q684" s="7"/>
    </row>
    <row r="685" spans="1:21" ht="18" customHeight="1" x14ac:dyDescent="0.2">
      <c r="B685" s="30"/>
      <c r="C685" s="36"/>
      <c r="O685" s="33"/>
    </row>
    <row r="686" spans="1:21" ht="18" customHeight="1" x14ac:dyDescent="0.2">
      <c r="B686" s="30"/>
      <c r="C686" s="36"/>
      <c r="O686" s="33"/>
    </row>
    <row r="687" spans="1:21" ht="18" customHeight="1" x14ac:dyDescent="0.2">
      <c r="B687" s="30"/>
      <c r="C687" s="36"/>
    </row>
    <row r="688" spans="1:21" ht="18" customHeight="1" x14ac:dyDescent="0.2">
      <c r="B688" s="37"/>
      <c r="C688" s="36"/>
    </row>
    <row r="689" spans="2:3" ht="18" customHeight="1" x14ac:dyDescent="0.2">
      <c r="B689" s="37"/>
      <c r="C689" s="36"/>
    </row>
    <row r="690" spans="2:3" ht="18" customHeight="1" x14ac:dyDescent="0.2">
      <c r="B690" s="37"/>
      <c r="C690" s="36"/>
    </row>
    <row r="691" spans="2:3" ht="18" customHeight="1" x14ac:dyDescent="0.2">
      <c r="B691" s="37"/>
      <c r="C691" s="36"/>
    </row>
    <row r="692" spans="2:3" ht="18" customHeight="1" x14ac:dyDescent="0.2">
      <c r="B692" s="37"/>
      <c r="C692" s="36"/>
    </row>
    <row r="693" spans="2:3" ht="18" customHeight="1" x14ac:dyDescent="0.2">
      <c r="B693" s="37"/>
      <c r="C693" s="36"/>
    </row>
    <row r="694" spans="2:3" ht="18" customHeight="1" x14ac:dyDescent="0.2">
      <c r="B694" s="37"/>
    </row>
    <row r="695" spans="2:3" ht="18" customHeight="1" x14ac:dyDescent="0.2">
      <c r="B695" s="37"/>
    </row>
    <row r="696" spans="2:3" ht="18" customHeight="1" x14ac:dyDescent="0.2">
      <c r="B696" s="37"/>
    </row>
    <row r="697" spans="2:3" ht="18" customHeight="1" x14ac:dyDescent="0.2">
      <c r="B697" s="37"/>
    </row>
    <row r="698" spans="2:3" ht="18" customHeight="1" x14ac:dyDescent="0.2">
      <c r="B698" s="37"/>
    </row>
    <row r="699" spans="2:3" ht="18" customHeight="1" x14ac:dyDescent="0.2">
      <c r="B699" s="37"/>
    </row>
    <row r="700" spans="2:3" ht="18" customHeight="1" x14ac:dyDescent="0.2">
      <c r="B700" s="37"/>
    </row>
    <row r="701" spans="2:3" ht="18" customHeight="1" x14ac:dyDescent="0.2">
      <c r="B701" s="37"/>
    </row>
    <row r="702" spans="2:3" ht="18" customHeight="1" x14ac:dyDescent="0.2">
      <c r="B702" s="37"/>
    </row>
    <row r="703" spans="2:3" ht="18" customHeight="1" x14ac:dyDescent="0.2">
      <c r="B703" s="37"/>
    </row>
    <row r="704" spans="2:3" ht="18" customHeight="1" x14ac:dyDescent="0.2">
      <c r="B704" s="37"/>
    </row>
    <row r="705" spans="2:2" ht="18" customHeight="1" x14ac:dyDescent="0.2">
      <c r="B705" s="37"/>
    </row>
    <row r="706" spans="2:2" ht="18" customHeight="1" x14ac:dyDescent="0.2">
      <c r="B706" s="37"/>
    </row>
    <row r="707" spans="2:2" ht="18" customHeight="1" x14ac:dyDescent="0.2">
      <c r="B707" s="37"/>
    </row>
    <row r="708" spans="2:2" ht="18" customHeight="1" x14ac:dyDescent="0.2">
      <c r="B708" s="37"/>
    </row>
    <row r="709" spans="2:2" ht="18" customHeight="1" x14ac:dyDescent="0.2">
      <c r="B709" s="37"/>
    </row>
    <row r="710" spans="2:2" ht="18" customHeight="1" x14ac:dyDescent="0.2">
      <c r="B710" s="37"/>
    </row>
    <row r="711" spans="2:2" ht="18" customHeight="1" x14ac:dyDescent="0.2">
      <c r="B711" s="37"/>
    </row>
    <row r="712" spans="2:2" ht="18" customHeight="1" x14ac:dyDescent="0.2">
      <c r="B712" s="37"/>
    </row>
    <row r="713" spans="2:2" ht="18" customHeight="1" x14ac:dyDescent="0.2">
      <c r="B713" s="37"/>
    </row>
    <row r="714" spans="2:2" ht="18" customHeight="1" x14ac:dyDescent="0.2">
      <c r="B714" s="37"/>
    </row>
    <row r="715" spans="2:2" ht="18" customHeight="1" x14ac:dyDescent="0.2">
      <c r="B715" s="37"/>
    </row>
    <row r="716" spans="2:2" ht="18" customHeight="1" x14ac:dyDescent="0.2">
      <c r="B716" s="37"/>
    </row>
    <row r="717" spans="2:2" ht="18" customHeight="1" x14ac:dyDescent="0.2">
      <c r="B717" s="37"/>
    </row>
    <row r="718" spans="2:2" ht="18" customHeight="1" x14ac:dyDescent="0.2">
      <c r="B718" s="37"/>
    </row>
    <row r="719" spans="2:2" ht="18" customHeight="1" x14ac:dyDescent="0.2">
      <c r="B719" s="37"/>
    </row>
    <row r="720" spans="2:2" ht="18" customHeight="1" x14ac:dyDescent="0.2">
      <c r="B720" s="37"/>
    </row>
    <row r="721" spans="2:2" ht="18" customHeight="1" x14ac:dyDescent="0.2">
      <c r="B721" s="37"/>
    </row>
    <row r="722" spans="2:2" ht="18" customHeight="1" x14ac:dyDescent="0.2">
      <c r="B722" s="37"/>
    </row>
    <row r="723" spans="2:2" ht="18" customHeight="1" x14ac:dyDescent="0.2">
      <c r="B723" s="37"/>
    </row>
    <row r="724" spans="2:2" ht="18" customHeight="1" x14ac:dyDescent="0.2">
      <c r="B724" s="37"/>
    </row>
    <row r="725" spans="2:2" ht="18" customHeight="1" x14ac:dyDescent="0.2">
      <c r="B725" s="37"/>
    </row>
    <row r="726" spans="2:2" ht="18" customHeight="1" x14ac:dyDescent="0.2">
      <c r="B726" s="37"/>
    </row>
    <row r="727" spans="2:2" ht="18" customHeight="1" x14ac:dyDescent="0.2">
      <c r="B727" s="37"/>
    </row>
    <row r="728" spans="2:2" ht="18" customHeight="1" x14ac:dyDescent="0.2">
      <c r="B728" s="37"/>
    </row>
    <row r="729" spans="2:2" ht="18" customHeight="1" x14ac:dyDescent="0.2">
      <c r="B729" s="37"/>
    </row>
    <row r="730" spans="2:2" ht="18" customHeight="1" x14ac:dyDescent="0.2">
      <c r="B730" s="37"/>
    </row>
    <row r="731" spans="2:2" ht="18" customHeight="1" x14ac:dyDescent="0.2">
      <c r="B731" s="37"/>
    </row>
    <row r="732" spans="2:2" ht="18" customHeight="1" x14ac:dyDescent="0.2"/>
    <row r="733" spans="2:2" ht="18" customHeight="1" x14ac:dyDescent="0.2"/>
    <row r="734" spans="2:2" ht="18" customHeight="1" x14ac:dyDescent="0.2"/>
    <row r="735" spans="2:2" ht="18" customHeight="1" x14ac:dyDescent="0.2"/>
    <row r="736" spans="2:2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</sheetData>
  <sheetProtection password="CC2C" sheet="1" objects="1" scenarios="1" selectLockedCells="1" autoFilter="0"/>
  <autoFilter ref="A2:X684"/>
  <mergeCells count="2">
    <mergeCell ref="L1:M1"/>
    <mergeCell ref="I1:K1"/>
  </mergeCells>
  <printOptions horizontalCentered="1"/>
  <pageMargins left="0.19685039370078741" right="0.19685039370078741" top="1.7322834645669292" bottom="0.74803149606299213" header="0.31496062992125984" footer="0.31496062992125984"/>
  <pageSetup paperSize="9" scale="10" orientation="landscape" r:id="rId1"/>
  <headerFooter>
    <oddHeader>&amp;L          &amp;G&amp;C&amp;"Tahoma,Negrito"&amp;14
&amp;K0070C0ENCOMENDA ONLINE   &amp;D&amp;R
&amp;P - &amp;N&amp;K00+000 ----------</oddHeader>
  </headerFooter>
  <rowBreaks count="25" manualBreakCount="25">
    <brk id="24" min="1" max="12" man="1"/>
    <brk id="74" min="1" max="12" man="1"/>
    <brk id="96" min="1" max="12" man="1"/>
    <brk id="120" min="1" max="12" man="1"/>
    <brk id="144" min="1" max="12" man="1"/>
    <brk id="168" min="1" max="12" man="1"/>
    <brk id="188" min="1" max="12" man="1"/>
    <brk id="215" min="1" max="12" man="1"/>
    <brk id="238" min="1" max="12" man="1"/>
    <brk id="264" min="1" max="12" man="1"/>
    <brk id="291" min="1" max="12" man="1"/>
    <brk id="324" min="1" max="12" man="1"/>
    <brk id="349" min="1" max="12" man="1"/>
    <brk id="381" min="1" max="12" man="1"/>
    <brk id="408" min="1" max="12" man="1"/>
    <brk id="441" min="1" max="12" man="1"/>
    <brk id="486" min="1" max="12" man="1"/>
    <brk id="499" min="1" max="12" man="1"/>
    <brk id="525" min="1" max="12" man="1"/>
    <brk id="555" min="1" max="12" man="1"/>
    <brk id="567" min="1" max="12" man="1"/>
    <brk id="597" min="1" max="12" man="1"/>
    <brk id="620" min="1" max="12" man="1"/>
    <brk id="647" min="1" max="12" man="1"/>
    <brk id="672" min="1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C128"/>
  <sheetViews>
    <sheetView zoomScaleNormal="100" workbookViewId="0">
      <selection activeCell="J2" sqref="J2"/>
    </sheetView>
  </sheetViews>
  <sheetFormatPr defaultRowHeight="8.25" x14ac:dyDescent="0.15"/>
  <cols>
    <col min="1" max="1" width="8.7109375" style="41" customWidth="1"/>
    <col min="2" max="2" width="36.85546875" style="41" customWidth="1"/>
    <col min="3" max="3" width="15.7109375" style="41" customWidth="1"/>
    <col min="4" max="4" width="2.7109375" style="41" customWidth="1"/>
    <col min="5" max="5" width="12.7109375" style="41" customWidth="1"/>
    <col min="6" max="6" width="11.42578125" style="69" customWidth="1"/>
    <col min="7" max="7" width="8.7109375" style="41" customWidth="1"/>
    <col min="8" max="8" width="5.28515625" style="39" customWidth="1"/>
    <col min="9" max="9" width="16.85546875" style="39" customWidth="1"/>
    <col min="10" max="10" width="11.85546875" style="39" customWidth="1"/>
    <col min="11" max="11" width="9.5703125" style="39" customWidth="1"/>
    <col min="12" max="12" width="12.28515625" style="39" customWidth="1"/>
    <col min="13" max="55" width="9.140625" style="39"/>
    <col min="56" max="16384" width="9.140625" style="41"/>
  </cols>
  <sheetData>
    <row r="1" spans="1:16" ht="109.5" customHeight="1" x14ac:dyDescent="0.15">
      <c r="A1" s="39"/>
      <c r="B1" s="39"/>
      <c r="C1" s="39"/>
      <c r="D1" s="39"/>
      <c r="E1" s="39"/>
      <c r="F1" s="40"/>
      <c r="G1" s="39"/>
    </row>
    <row r="2" spans="1:16" ht="39" customHeight="1" thickBot="1" x14ac:dyDescent="0.2">
      <c r="A2" s="39"/>
      <c r="B2" s="39"/>
      <c r="C2" s="42" t="s">
        <v>1457</v>
      </c>
      <c r="D2" s="43"/>
      <c r="E2" s="173">
        <f>'COMPRAS-SHOPPING'!$I$1</f>
        <v>42764</v>
      </c>
      <c r="F2" s="173"/>
      <c r="G2" s="39"/>
    </row>
    <row r="3" spans="1:16" ht="16.5" thickBot="1" x14ac:dyDescent="0.2">
      <c r="A3" s="39"/>
      <c r="B3" s="44" t="s">
        <v>2</v>
      </c>
      <c r="C3" s="45">
        <f>'COMPRAS-SHOPPING'!$N$1</f>
        <v>0</v>
      </c>
      <c r="E3" s="46" t="s">
        <v>0</v>
      </c>
      <c r="F3" s="47">
        <f>'COMPRAS-SHOPPING'!$C$1</f>
        <v>0</v>
      </c>
      <c r="G3" s="48"/>
      <c r="H3" s="48"/>
    </row>
    <row r="4" spans="1:16" ht="15.75" x14ac:dyDescent="0.25">
      <c r="A4" s="39"/>
      <c r="B4" s="49"/>
      <c r="C4" s="49"/>
      <c r="D4" s="50"/>
      <c r="E4" s="51"/>
      <c r="F4" s="52"/>
      <c r="G4" s="48"/>
      <c r="H4" s="48"/>
      <c r="I4" s="53"/>
      <c r="J4" s="53"/>
      <c r="K4" s="70"/>
      <c r="L4" s="70"/>
    </row>
    <row r="5" spans="1:16" ht="15.75" x14ac:dyDescent="0.25">
      <c r="A5" s="39"/>
      <c r="B5" s="54" t="s">
        <v>33</v>
      </c>
      <c r="C5" s="55">
        <f>SUMIFS('COMPRAS-SHOPPING'!$N$5:$N$686,'COMPRAS-SHOPPING'!$B$5:$B$686,B5)</f>
        <v>0</v>
      </c>
      <c r="D5" s="50"/>
      <c r="E5" s="56" t="s">
        <v>8</v>
      </c>
      <c r="F5" s="57">
        <f>'COMPRAS-SHOPPING'!$Z$1</f>
        <v>0</v>
      </c>
      <c r="G5" s="48"/>
      <c r="H5" s="48"/>
      <c r="I5" s="53"/>
      <c r="J5" s="53"/>
      <c r="K5" s="70"/>
      <c r="L5" s="70"/>
    </row>
    <row r="6" spans="1:16" ht="15.75" x14ac:dyDescent="0.25">
      <c r="A6" s="39"/>
      <c r="B6" s="54" t="s">
        <v>1458</v>
      </c>
      <c r="C6" s="55">
        <f>SUMIFS('COMPRAS-SHOPPING'!$N$5:$N$686,'COMPRAS-SHOPPING'!$B$5:$B$686,B6)</f>
        <v>0</v>
      </c>
      <c r="D6" s="50"/>
      <c r="E6" s="58" t="s">
        <v>3</v>
      </c>
      <c r="F6" s="57">
        <f>'COMPRAS-SHOPPING'!$P$1</f>
        <v>0</v>
      </c>
      <c r="G6" s="48"/>
      <c r="H6" s="48"/>
      <c r="I6" s="53"/>
      <c r="J6" s="53"/>
      <c r="K6" s="53"/>
      <c r="L6" s="70"/>
    </row>
    <row r="7" spans="1:16" ht="15.75" x14ac:dyDescent="0.25">
      <c r="A7" s="39"/>
      <c r="B7" s="54" t="s">
        <v>1464</v>
      </c>
      <c r="C7" s="55">
        <f>SUMIFS('COMPRAS-SHOPPING'!$N$5:$N$686,'COMPRAS-SHOPPING'!$B$5:$B$686,B7)</f>
        <v>0</v>
      </c>
      <c r="D7" s="50"/>
      <c r="E7" s="58" t="s">
        <v>4</v>
      </c>
      <c r="F7" s="57">
        <f>'COMPRAS-SHOPPING'!$R$1</f>
        <v>0</v>
      </c>
      <c r="G7" s="48"/>
      <c r="H7" s="48"/>
      <c r="I7" s="53"/>
      <c r="J7" s="53"/>
      <c r="K7" s="70"/>
      <c r="L7" s="53"/>
    </row>
    <row r="8" spans="1:16" ht="15.75" x14ac:dyDescent="0.25">
      <c r="A8" s="39"/>
      <c r="B8" s="54" t="s">
        <v>664</v>
      </c>
      <c r="C8" s="55">
        <f>SUMIFS('COMPRAS-SHOPPING'!$N$5:$N$686,'COMPRAS-SHOPPING'!$B$5:$B$686,B8)</f>
        <v>0</v>
      </c>
      <c r="D8" s="50"/>
      <c r="E8" s="58" t="s">
        <v>6</v>
      </c>
      <c r="F8" s="57">
        <f>'COMPRAS-SHOPPING'!$V$1</f>
        <v>0</v>
      </c>
      <c r="G8" s="39"/>
    </row>
    <row r="9" spans="1:16" ht="15.75" x14ac:dyDescent="0.25">
      <c r="A9" s="39"/>
      <c r="B9" s="54" t="s">
        <v>677</v>
      </c>
      <c r="C9" s="55">
        <f>SUMIFS('COMPRAS-SHOPPING'!$N$5:$N$686,'COMPRAS-SHOPPING'!$B$5:$B$686,B9)</f>
        <v>0</v>
      </c>
      <c r="D9" s="50"/>
      <c r="E9" s="58" t="s">
        <v>7</v>
      </c>
      <c r="F9" s="57">
        <v>1</v>
      </c>
      <c r="G9" s="39"/>
    </row>
    <row r="10" spans="1:16" ht="15.75" x14ac:dyDescent="0.25">
      <c r="A10" s="39"/>
      <c r="B10" s="54" t="s">
        <v>798</v>
      </c>
      <c r="C10" s="55">
        <f>SUMIFS('COMPRAS-SHOPPING'!$N$5:$N$686,'COMPRAS-SHOPPING'!$B$5:$B$686,B10)</f>
        <v>0</v>
      </c>
      <c r="D10" s="50"/>
      <c r="E10" s="59"/>
      <c r="F10" s="57"/>
      <c r="G10" s="39"/>
    </row>
    <row r="11" spans="1:16" ht="15.75" x14ac:dyDescent="0.25">
      <c r="A11" s="39"/>
      <c r="B11" s="54" t="s">
        <v>969</v>
      </c>
      <c r="C11" s="55">
        <f>SUMIFS('COMPRAS-SHOPPING'!$N$5:$N$686,'COMPRAS-SHOPPING'!$B$5:$B$686,B11)</f>
        <v>0</v>
      </c>
      <c r="D11" s="50"/>
      <c r="E11" s="59"/>
      <c r="F11" s="57"/>
      <c r="G11" s="39"/>
    </row>
    <row r="12" spans="1:16" ht="15.75" x14ac:dyDescent="0.25">
      <c r="A12" s="39"/>
      <c r="B12" s="54" t="s">
        <v>982</v>
      </c>
      <c r="C12" s="55">
        <f>SUMIFS('COMPRAS-SHOPPING'!$N$5:$N$686,'COMPRAS-SHOPPING'!$B$5:$B$686,B12)</f>
        <v>0</v>
      </c>
      <c r="D12" s="50"/>
      <c r="E12" s="59"/>
      <c r="F12" s="57"/>
      <c r="G12" s="39"/>
    </row>
    <row r="13" spans="1:16" ht="15.75" x14ac:dyDescent="0.25">
      <c r="A13" s="39"/>
      <c r="B13" s="54" t="s">
        <v>1459</v>
      </c>
      <c r="C13" s="55">
        <f>SUMIFS('COMPRAS-SHOPPING'!$N$5:$N$686,'COMPRAS-SHOPPING'!$B$5:$B$686,B13)</f>
        <v>0</v>
      </c>
      <c r="D13" s="50"/>
      <c r="E13" s="60"/>
      <c r="F13" s="57"/>
      <c r="G13" s="39"/>
    </row>
    <row r="14" spans="1:16" ht="15.75" x14ac:dyDescent="0.25">
      <c r="A14" s="39"/>
      <c r="B14" s="54" t="s">
        <v>1461</v>
      </c>
      <c r="C14" s="55">
        <f>SUMIFS('COMPRAS-SHOPPING'!$N$5:$N$686,'COMPRAS-SHOPPING'!$B$5:$B$686,B14)</f>
        <v>0</v>
      </c>
      <c r="D14" s="61"/>
      <c r="E14" s="59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5.75" x14ac:dyDescent="0.25">
      <c r="A15" s="39"/>
      <c r="B15" s="54" t="s">
        <v>1463</v>
      </c>
      <c r="C15" s="55">
        <f>SUMIFS('COMPRAS-SHOPPING'!$N$5:$N$686,'COMPRAS-SHOPPING'!$B$5:$B$686,B15)</f>
        <v>0</v>
      </c>
      <c r="D15" s="61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15.75" customHeight="1" x14ac:dyDescent="0.25">
      <c r="A16" s="39"/>
      <c r="B16" s="54" t="s">
        <v>1466</v>
      </c>
      <c r="C16" s="55">
        <f>SUMIFS('COMPRAS-SHOPPING'!$N$5:$N$686,'COMPRAS-SHOPPING'!$B$5:$B$686,B16)</f>
        <v>0</v>
      </c>
      <c r="D16" s="61"/>
      <c r="E16" s="59"/>
      <c r="F16" s="65"/>
      <c r="G16" s="66"/>
      <c r="H16" s="66"/>
      <c r="I16" s="66"/>
      <c r="J16" s="66"/>
      <c r="K16" s="66"/>
      <c r="L16" s="66"/>
      <c r="M16" s="66"/>
      <c r="N16" s="66"/>
      <c r="O16" s="63"/>
      <c r="P16" s="63"/>
    </row>
    <row r="17" spans="1:16" ht="12.75" customHeight="1" x14ac:dyDescent="0.15">
      <c r="A17" s="39"/>
      <c r="B17" s="39"/>
      <c r="C17" s="39"/>
      <c r="D17" s="63"/>
      <c r="E17" s="39"/>
      <c r="F17" s="67"/>
      <c r="G17" s="66"/>
      <c r="H17" s="66"/>
      <c r="I17" s="66"/>
      <c r="J17" s="66"/>
      <c r="K17" s="66"/>
      <c r="L17" s="66"/>
      <c r="M17" s="66"/>
      <c r="N17" s="66"/>
      <c r="O17" s="63"/>
      <c r="P17" s="63"/>
    </row>
    <row r="18" spans="1:16" ht="12.75" customHeight="1" x14ac:dyDescent="0.15">
      <c r="A18" s="39"/>
      <c r="B18" s="39"/>
      <c r="C18" s="39"/>
      <c r="D18" s="63"/>
      <c r="E18" s="39"/>
      <c r="F18" s="67"/>
      <c r="G18" s="66"/>
      <c r="H18" s="66"/>
      <c r="I18" s="66"/>
      <c r="J18" s="66"/>
      <c r="K18" s="66"/>
      <c r="L18" s="66"/>
      <c r="M18" s="66"/>
      <c r="N18" s="66"/>
      <c r="O18" s="63"/>
      <c r="P18" s="63"/>
    </row>
    <row r="19" spans="1:16" x14ac:dyDescent="0.15">
      <c r="A19" s="39"/>
      <c r="B19" s="39"/>
      <c r="C19" s="39"/>
      <c r="D19" s="63"/>
      <c r="E19" s="39"/>
      <c r="F19" s="67"/>
      <c r="G19" s="66"/>
      <c r="H19" s="66"/>
      <c r="I19" s="66"/>
      <c r="J19" s="66"/>
      <c r="K19" s="66"/>
      <c r="L19" s="66"/>
      <c r="M19" s="66"/>
      <c r="N19" s="66"/>
      <c r="O19" s="63"/>
      <c r="P19" s="63"/>
    </row>
    <row r="20" spans="1:16" x14ac:dyDescent="0.15">
      <c r="A20" s="39"/>
      <c r="B20" s="39"/>
      <c r="C20" s="39"/>
      <c r="D20" s="63"/>
      <c r="E20" s="39"/>
      <c r="F20" s="67"/>
      <c r="G20" s="66"/>
      <c r="H20" s="66"/>
      <c r="I20" s="66"/>
      <c r="J20" s="66"/>
      <c r="K20" s="66"/>
      <c r="L20" s="66"/>
      <c r="M20" s="66"/>
      <c r="N20" s="66"/>
      <c r="O20" s="63"/>
      <c r="P20" s="63"/>
    </row>
    <row r="21" spans="1:16" x14ac:dyDescent="0.15">
      <c r="A21" s="39"/>
      <c r="B21" s="39"/>
      <c r="C21" s="39"/>
      <c r="D21" s="63"/>
      <c r="E21" s="39"/>
      <c r="F21" s="67"/>
      <c r="G21" s="66"/>
      <c r="H21" s="66"/>
      <c r="I21" s="66"/>
      <c r="J21" s="66"/>
      <c r="K21" s="66"/>
      <c r="L21" s="66"/>
      <c r="M21" s="66"/>
      <c r="N21" s="66"/>
      <c r="O21" s="63"/>
      <c r="P21" s="63"/>
    </row>
    <row r="22" spans="1:16" x14ac:dyDescent="0.15">
      <c r="A22" s="39"/>
      <c r="B22" s="39"/>
      <c r="C22" s="39"/>
      <c r="D22" s="63"/>
      <c r="E22" s="39"/>
      <c r="F22" s="67"/>
      <c r="G22" s="66"/>
      <c r="H22" s="66"/>
      <c r="I22" s="68"/>
      <c r="J22" s="66"/>
      <c r="K22" s="66"/>
      <c r="L22" s="66"/>
      <c r="M22" s="66"/>
      <c r="N22" s="66"/>
      <c r="O22" s="63"/>
      <c r="P22" s="63"/>
    </row>
    <row r="23" spans="1:16" s="39" customFormat="1" x14ac:dyDescent="0.15">
      <c r="D23" s="63"/>
      <c r="F23" s="67"/>
      <c r="G23" s="66"/>
      <c r="H23" s="66"/>
      <c r="I23" s="66"/>
      <c r="J23" s="66"/>
      <c r="K23" s="66"/>
      <c r="L23" s="66"/>
      <c r="M23" s="66"/>
      <c r="N23" s="66"/>
      <c r="O23" s="63"/>
      <c r="P23" s="63"/>
    </row>
    <row r="24" spans="1:16" s="39" customFormat="1" ht="12.75" customHeight="1" x14ac:dyDescent="0.15">
      <c r="D24" s="63"/>
      <c r="F24" s="67"/>
      <c r="G24" s="66"/>
      <c r="H24" s="66"/>
      <c r="I24" s="66"/>
      <c r="J24" s="66"/>
      <c r="K24" s="66"/>
      <c r="L24" s="66"/>
      <c r="M24" s="66"/>
      <c r="N24" s="66"/>
      <c r="O24" s="63"/>
      <c r="P24" s="63"/>
    </row>
    <row r="25" spans="1:16" s="39" customFormat="1" ht="12.75" customHeight="1" x14ac:dyDescent="0.15">
      <c r="D25" s="63"/>
      <c r="F25" s="67"/>
      <c r="G25" s="66"/>
      <c r="H25" s="66"/>
      <c r="I25" s="66"/>
      <c r="J25" s="66"/>
      <c r="K25" s="66"/>
      <c r="L25" s="66"/>
      <c r="M25" s="66"/>
      <c r="N25" s="66"/>
      <c r="O25" s="63"/>
      <c r="P25" s="63"/>
    </row>
    <row r="26" spans="1:16" s="39" customFormat="1" ht="12.75" customHeight="1" x14ac:dyDescent="0.15">
      <c r="D26" s="63"/>
      <c r="F26" s="67"/>
      <c r="G26" s="66"/>
      <c r="H26" s="66"/>
      <c r="I26" s="66"/>
      <c r="J26" s="66"/>
      <c r="K26" s="66"/>
      <c r="L26" s="66"/>
      <c r="M26" s="66"/>
      <c r="N26" s="66"/>
      <c r="O26" s="63"/>
      <c r="P26" s="63"/>
    </row>
    <row r="27" spans="1:16" s="39" customFormat="1" ht="12.75" customHeight="1" x14ac:dyDescent="0.15">
      <c r="D27" s="63"/>
      <c r="F27" s="67"/>
      <c r="G27" s="66"/>
      <c r="H27" s="66"/>
      <c r="I27" s="66"/>
      <c r="J27" s="66"/>
      <c r="K27" s="66"/>
      <c r="L27" s="66"/>
      <c r="M27" s="66"/>
      <c r="N27" s="66"/>
      <c r="O27" s="63"/>
      <c r="P27" s="63"/>
    </row>
    <row r="28" spans="1:16" s="39" customFormat="1" x14ac:dyDescent="0.15">
      <c r="D28" s="63"/>
      <c r="E28" s="63"/>
      <c r="F28" s="71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s="39" customFormat="1" x14ac:dyDescent="0.15">
      <c r="D29" s="63"/>
      <c r="E29" s="63"/>
      <c r="F29" s="71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s="39" customFormat="1" x14ac:dyDescent="0.15">
      <c r="D30" s="63"/>
      <c r="E30" s="63"/>
      <c r="F30" s="71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39" customFormat="1" x14ac:dyDescent="0.15">
      <c r="F31" s="40"/>
    </row>
    <row r="32" spans="1:16" s="39" customFormat="1" x14ac:dyDescent="0.15">
      <c r="F32" s="40"/>
    </row>
    <row r="33" spans="6:6" s="39" customFormat="1" x14ac:dyDescent="0.15">
      <c r="F33" s="40"/>
    </row>
    <row r="34" spans="6:6" s="39" customFormat="1" x14ac:dyDescent="0.15">
      <c r="F34" s="40"/>
    </row>
    <row r="35" spans="6:6" s="39" customFormat="1" x14ac:dyDescent="0.15">
      <c r="F35" s="40"/>
    </row>
    <row r="36" spans="6:6" s="39" customFormat="1" x14ac:dyDescent="0.15">
      <c r="F36" s="40"/>
    </row>
    <row r="37" spans="6:6" s="39" customFormat="1" x14ac:dyDescent="0.15">
      <c r="F37" s="40"/>
    </row>
    <row r="38" spans="6:6" s="39" customFormat="1" x14ac:dyDescent="0.15">
      <c r="F38" s="40"/>
    </row>
    <row r="39" spans="6:6" s="39" customFormat="1" x14ac:dyDescent="0.15">
      <c r="F39" s="40"/>
    </row>
    <row r="40" spans="6:6" s="39" customFormat="1" x14ac:dyDescent="0.15">
      <c r="F40" s="40"/>
    </row>
    <row r="41" spans="6:6" s="39" customFormat="1" x14ac:dyDescent="0.15">
      <c r="F41" s="40"/>
    </row>
    <row r="42" spans="6:6" s="39" customFormat="1" x14ac:dyDescent="0.15">
      <c r="F42" s="40"/>
    </row>
    <row r="43" spans="6:6" s="39" customFormat="1" x14ac:dyDescent="0.15">
      <c r="F43" s="40"/>
    </row>
    <row r="44" spans="6:6" s="39" customFormat="1" x14ac:dyDescent="0.15">
      <c r="F44" s="40"/>
    </row>
    <row r="45" spans="6:6" s="39" customFormat="1" x14ac:dyDescent="0.15">
      <c r="F45" s="40"/>
    </row>
    <row r="46" spans="6:6" s="39" customFormat="1" x14ac:dyDescent="0.15">
      <c r="F46" s="40"/>
    </row>
    <row r="47" spans="6:6" s="39" customFormat="1" x14ac:dyDescent="0.15">
      <c r="F47" s="40"/>
    </row>
    <row r="48" spans="6:6" s="39" customFormat="1" x14ac:dyDescent="0.15">
      <c r="F48" s="40"/>
    </row>
    <row r="49" spans="6:6" s="39" customFormat="1" x14ac:dyDescent="0.15">
      <c r="F49" s="40"/>
    </row>
    <row r="50" spans="6:6" s="39" customFormat="1" x14ac:dyDescent="0.15">
      <c r="F50" s="40"/>
    </row>
    <row r="51" spans="6:6" s="39" customFormat="1" x14ac:dyDescent="0.15">
      <c r="F51" s="40"/>
    </row>
    <row r="52" spans="6:6" s="39" customFormat="1" x14ac:dyDescent="0.15">
      <c r="F52" s="40"/>
    </row>
    <row r="53" spans="6:6" s="39" customFormat="1" x14ac:dyDescent="0.15">
      <c r="F53" s="40"/>
    </row>
    <row r="54" spans="6:6" s="39" customFormat="1" x14ac:dyDescent="0.15">
      <c r="F54" s="40"/>
    </row>
    <row r="55" spans="6:6" s="39" customFormat="1" x14ac:dyDescent="0.15">
      <c r="F55" s="40"/>
    </row>
    <row r="56" spans="6:6" s="39" customFormat="1" x14ac:dyDescent="0.15">
      <c r="F56" s="40"/>
    </row>
    <row r="57" spans="6:6" s="39" customFormat="1" x14ac:dyDescent="0.15">
      <c r="F57" s="40"/>
    </row>
    <row r="58" spans="6:6" s="39" customFormat="1" x14ac:dyDescent="0.15">
      <c r="F58" s="40"/>
    </row>
    <row r="59" spans="6:6" s="39" customFormat="1" x14ac:dyDescent="0.15">
      <c r="F59" s="40"/>
    </row>
    <row r="60" spans="6:6" s="39" customFormat="1" x14ac:dyDescent="0.15">
      <c r="F60" s="40"/>
    </row>
    <row r="61" spans="6:6" s="39" customFormat="1" x14ac:dyDescent="0.15">
      <c r="F61" s="40"/>
    </row>
    <row r="62" spans="6:6" s="39" customFormat="1" x14ac:dyDescent="0.15">
      <c r="F62" s="40"/>
    </row>
    <row r="63" spans="6:6" s="39" customFormat="1" x14ac:dyDescent="0.15">
      <c r="F63" s="40"/>
    </row>
    <row r="64" spans="6:6" s="39" customFormat="1" x14ac:dyDescent="0.15">
      <c r="F64" s="40"/>
    </row>
    <row r="65" spans="6:6" s="39" customFormat="1" x14ac:dyDescent="0.15">
      <c r="F65" s="40"/>
    </row>
    <row r="66" spans="6:6" s="39" customFormat="1" x14ac:dyDescent="0.15">
      <c r="F66" s="40"/>
    </row>
    <row r="67" spans="6:6" s="39" customFormat="1" x14ac:dyDescent="0.15">
      <c r="F67" s="40"/>
    </row>
    <row r="68" spans="6:6" s="39" customFormat="1" x14ac:dyDescent="0.15">
      <c r="F68" s="40"/>
    </row>
    <row r="69" spans="6:6" s="39" customFormat="1" x14ac:dyDescent="0.15">
      <c r="F69" s="40"/>
    </row>
    <row r="70" spans="6:6" s="39" customFormat="1" x14ac:dyDescent="0.15">
      <c r="F70" s="40"/>
    </row>
    <row r="71" spans="6:6" s="39" customFormat="1" x14ac:dyDescent="0.15">
      <c r="F71" s="40"/>
    </row>
    <row r="72" spans="6:6" s="39" customFormat="1" x14ac:dyDescent="0.15">
      <c r="F72" s="40"/>
    </row>
    <row r="73" spans="6:6" s="39" customFormat="1" x14ac:dyDescent="0.15">
      <c r="F73" s="40"/>
    </row>
    <row r="74" spans="6:6" s="39" customFormat="1" x14ac:dyDescent="0.15">
      <c r="F74" s="40"/>
    </row>
    <row r="75" spans="6:6" s="39" customFormat="1" x14ac:dyDescent="0.15">
      <c r="F75" s="40"/>
    </row>
    <row r="76" spans="6:6" s="39" customFormat="1" x14ac:dyDescent="0.15">
      <c r="F76" s="40"/>
    </row>
    <row r="77" spans="6:6" s="39" customFormat="1" x14ac:dyDescent="0.15">
      <c r="F77" s="40"/>
    </row>
    <row r="78" spans="6:6" s="39" customFormat="1" x14ac:dyDescent="0.15">
      <c r="F78" s="40"/>
    </row>
    <row r="79" spans="6:6" s="39" customFormat="1" x14ac:dyDescent="0.15">
      <c r="F79" s="40"/>
    </row>
    <row r="80" spans="6:6" s="39" customFormat="1" x14ac:dyDescent="0.15">
      <c r="F80" s="40"/>
    </row>
    <row r="81" spans="6:6" s="39" customFormat="1" x14ac:dyDescent="0.15">
      <c r="F81" s="40"/>
    </row>
    <row r="82" spans="6:6" s="39" customFormat="1" x14ac:dyDescent="0.15">
      <c r="F82" s="40"/>
    </row>
    <row r="83" spans="6:6" s="39" customFormat="1" x14ac:dyDescent="0.15">
      <c r="F83" s="40"/>
    </row>
    <row r="84" spans="6:6" s="39" customFormat="1" x14ac:dyDescent="0.15">
      <c r="F84" s="40"/>
    </row>
    <row r="85" spans="6:6" s="39" customFormat="1" x14ac:dyDescent="0.15">
      <c r="F85" s="40"/>
    </row>
    <row r="86" spans="6:6" s="39" customFormat="1" x14ac:dyDescent="0.15">
      <c r="F86" s="40"/>
    </row>
    <row r="87" spans="6:6" s="39" customFormat="1" x14ac:dyDescent="0.15">
      <c r="F87" s="40"/>
    </row>
    <row r="88" spans="6:6" s="39" customFormat="1" x14ac:dyDescent="0.15">
      <c r="F88" s="40"/>
    </row>
    <row r="89" spans="6:6" s="39" customFormat="1" x14ac:dyDescent="0.15">
      <c r="F89" s="40"/>
    </row>
    <row r="90" spans="6:6" s="39" customFormat="1" x14ac:dyDescent="0.15">
      <c r="F90" s="40"/>
    </row>
    <row r="91" spans="6:6" s="39" customFormat="1" x14ac:dyDescent="0.15">
      <c r="F91" s="40"/>
    </row>
    <row r="92" spans="6:6" s="39" customFormat="1" x14ac:dyDescent="0.15">
      <c r="F92" s="40"/>
    </row>
    <row r="93" spans="6:6" s="39" customFormat="1" x14ac:dyDescent="0.15">
      <c r="F93" s="40"/>
    </row>
    <row r="94" spans="6:6" s="39" customFormat="1" x14ac:dyDescent="0.15">
      <c r="F94" s="40"/>
    </row>
    <row r="95" spans="6:6" s="39" customFormat="1" x14ac:dyDescent="0.15">
      <c r="F95" s="40"/>
    </row>
    <row r="96" spans="6:6" s="39" customFormat="1" x14ac:dyDescent="0.15">
      <c r="F96" s="40"/>
    </row>
    <row r="97" spans="6:6" s="39" customFormat="1" x14ac:dyDescent="0.15">
      <c r="F97" s="40"/>
    </row>
    <row r="98" spans="6:6" s="39" customFormat="1" x14ac:dyDescent="0.15">
      <c r="F98" s="40"/>
    </row>
    <row r="99" spans="6:6" s="39" customFormat="1" x14ac:dyDescent="0.15">
      <c r="F99" s="40"/>
    </row>
    <row r="100" spans="6:6" s="39" customFormat="1" x14ac:dyDescent="0.15">
      <c r="F100" s="40"/>
    </row>
    <row r="101" spans="6:6" s="39" customFormat="1" x14ac:dyDescent="0.15">
      <c r="F101" s="40"/>
    </row>
    <row r="102" spans="6:6" s="39" customFormat="1" x14ac:dyDescent="0.15">
      <c r="F102" s="40"/>
    </row>
    <row r="103" spans="6:6" s="39" customFormat="1" x14ac:dyDescent="0.15">
      <c r="F103" s="40"/>
    </row>
    <row r="104" spans="6:6" s="39" customFormat="1" x14ac:dyDescent="0.15">
      <c r="F104" s="40"/>
    </row>
    <row r="105" spans="6:6" s="39" customFormat="1" x14ac:dyDescent="0.15">
      <c r="F105" s="40"/>
    </row>
    <row r="106" spans="6:6" s="39" customFormat="1" x14ac:dyDescent="0.15">
      <c r="F106" s="40"/>
    </row>
    <row r="107" spans="6:6" s="39" customFormat="1" x14ac:dyDescent="0.15">
      <c r="F107" s="40"/>
    </row>
    <row r="108" spans="6:6" s="39" customFormat="1" x14ac:dyDescent="0.15">
      <c r="F108" s="40"/>
    </row>
    <row r="109" spans="6:6" s="39" customFormat="1" x14ac:dyDescent="0.15">
      <c r="F109" s="40"/>
    </row>
    <row r="110" spans="6:6" s="39" customFormat="1" x14ac:dyDescent="0.15">
      <c r="F110" s="40"/>
    </row>
    <row r="111" spans="6:6" s="39" customFormat="1" x14ac:dyDescent="0.15">
      <c r="F111" s="40"/>
    </row>
    <row r="112" spans="6:6" s="39" customFormat="1" x14ac:dyDescent="0.15">
      <c r="F112" s="40"/>
    </row>
    <row r="113" spans="6:6" s="39" customFormat="1" x14ac:dyDescent="0.15">
      <c r="F113" s="40"/>
    </row>
    <row r="114" spans="6:6" s="39" customFormat="1" x14ac:dyDescent="0.15">
      <c r="F114" s="40"/>
    </row>
    <row r="115" spans="6:6" s="39" customFormat="1" x14ac:dyDescent="0.15">
      <c r="F115" s="40"/>
    </row>
    <row r="116" spans="6:6" s="39" customFormat="1" x14ac:dyDescent="0.15">
      <c r="F116" s="40"/>
    </row>
    <row r="117" spans="6:6" s="39" customFormat="1" x14ac:dyDescent="0.15">
      <c r="F117" s="40"/>
    </row>
    <row r="118" spans="6:6" s="39" customFormat="1" x14ac:dyDescent="0.15">
      <c r="F118" s="40"/>
    </row>
    <row r="119" spans="6:6" s="39" customFormat="1" x14ac:dyDescent="0.15">
      <c r="F119" s="40"/>
    </row>
    <row r="120" spans="6:6" s="39" customFormat="1" x14ac:dyDescent="0.15">
      <c r="F120" s="40"/>
    </row>
    <row r="121" spans="6:6" s="39" customFormat="1" x14ac:dyDescent="0.15">
      <c r="F121" s="40"/>
    </row>
    <row r="122" spans="6:6" s="39" customFormat="1" x14ac:dyDescent="0.15">
      <c r="F122" s="40"/>
    </row>
    <row r="123" spans="6:6" s="39" customFormat="1" x14ac:dyDescent="0.15">
      <c r="F123" s="40"/>
    </row>
    <row r="124" spans="6:6" s="39" customFormat="1" x14ac:dyDescent="0.15">
      <c r="F124" s="40"/>
    </row>
    <row r="125" spans="6:6" s="39" customFormat="1" x14ac:dyDescent="0.15">
      <c r="F125" s="40"/>
    </row>
    <row r="126" spans="6:6" s="39" customFormat="1" x14ac:dyDescent="0.15">
      <c r="F126" s="40"/>
    </row>
    <row r="127" spans="6:6" s="39" customFormat="1" x14ac:dyDescent="0.15">
      <c r="F127" s="40"/>
    </row>
    <row r="128" spans="6:6" s="39" customFormat="1" x14ac:dyDescent="0.15">
      <c r="F128" s="40"/>
    </row>
  </sheetData>
  <sheetProtection password="CC2C" sheet="1" objects="1" scenarios="1" selectLockedCells="1"/>
  <mergeCells count="1">
    <mergeCell ref="E2:F2"/>
  </mergeCells>
  <printOptions horizontalCentered="1" verticalCentered="1"/>
  <pageMargins left="0.19685039370078741" right="0.19685039370078741" top="0.19685039370078741" bottom="0.19685039370078741" header="0" footer="0"/>
  <pageSetup paperSize="11" scale="95" orientation="landscape" r:id="rId1"/>
  <headerFooter>
    <oddHeader xml:space="preserve">&amp;C
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COMPRAS-SHOPPING</vt:lpstr>
      <vt:lpstr>RESUMO</vt:lpstr>
      <vt:lpstr>'COMPRAS-SHOPPING'!Área_de_Impressão</vt:lpstr>
      <vt:lpstr>RESUMO!Área_de_Impressão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GOTOPEMBA</dc:creator>
  <cp:lastModifiedBy>GOTOPEMBA</cp:lastModifiedBy>
  <cp:lastPrinted>2017-01-27T23:53:21Z</cp:lastPrinted>
  <dcterms:created xsi:type="dcterms:W3CDTF">2017-01-27T16:30:56Z</dcterms:created>
  <dcterms:modified xsi:type="dcterms:W3CDTF">2017-01-29T10:27:28Z</dcterms:modified>
</cp:coreProperties>
</file>