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Testo" sheetId="1" r:id="rId1"/>
    <sheet name="Estratto" sheetId="2" r:id="rId2"/>
    <sheet name="Scalare" sheetId="3" r:id="rId3"/>
    <sheet name="Competenze" sheetId="4" r:id="rId4"/>
  </sheets>
  <externalReferences>
    <externalReference r:id="rId7"/>
  </externalReferences>
  <definedNames>
    <definedName name="Valuta">'[1]Competenze'!$D$1:$D$24</definedName>
  </definedNames>
  <calcPr fullCalcOnLoad="1"/>
</workbook>
</file>

<file path=xl/comments2.xml><?xml version="1.0" encoding="utf-8"?>
<comments xmlns="http://schemas.openxmlformats.org/spreadsheetml/2006/main">
  <authors>
    <author>Giancarlo Infante</author>
  </authors>
  <commentList>
    <comment ref="F13" authorId="0">
      <text>
        <r>
          <rPr>
            <sz val="8"/>
            <color indexed="12"/>
            <rFont val="Tahoma"/>
            <family val="2"/>
          </rPr>
          <t xml:space="preserve">=SE(….="";"";SE(...&lt;0;"D";"A"))
</t>
        </r>
      </text>
    </comment>
    <comment ref="G13" authorId="0">
      <text>
        <r>
          <rPr>
            <sz val="8"/>
            <color indexed="12"/>
            <rFont val="Tahoma"/>
            <family val="2"/>
          </rPr>
          <t>=SE(...&lt;&gt;0;C13;D13)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8"/>
            <color indexed="12"/>
            <rFont val="Tahoma"/>
            <family val="2"/>
          </rPr>
          <t>=SE(O(C14&lt;&gt;0;D14&lt;&gt;0);G13+D14-C14;"")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sz val="8"/>
            <color indexed="12"/>
            <rFont val="Tahoma"/>
            <family val="2"/>
          </rPr>
          <t>=F33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8"/>
            <color indexed="12"/>
            <rFont val="Tahoma"/>
            <family val="2"/>
          </rPr>
          <t>=G33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 Infante</author>
  </authors>
  <commentList>
    <comment ref="E6" authorId="0">
      <text>
        <r>
          <rPr>
            <sz val="8"/>
            <color indexed="12"/>
            <rFont val="Tahoma"/>
            <family val="2"/>
          </rPr>
          <t>=SE(...&lt;&gt;0;B6;0)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color indexed="12"/>
            <rFont val="Tahoma"/>
            <family val="2"/>
          </rPr>
          <t>=SE(E(...&lt;&gt;0;(F6-E6-B7+...)&lt;0);(F6-E6-B7+...)*-1;0)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color indexed="12"/>
            <rFont val="Tahoma"/>
            <family val="2"/>
          </rPr>
          <t>=SE(...&lt;&gt;0;C6;0)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F7" authorId="0">
      <text>
        <r>
          <rPr>
            <sz val="8"/>
            <color indexed="12"/>
            <rFont val="Tahoma"/>
            <family val="2"/>
          </rPr>
          <t>=SE(E(A7&lt;&gt;0;(...-...-...+...)&gt;0);F6-E6-B7+C7;0)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color indexed="12"/>
            <rFont val="Tahoma"/>
            <family val="2"/>
          </rPr>
          <t>=SE(...&lt;&gt;0;D7-D6;0)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12"/>
            <rFont val="Tahoma"/>
            <family val="2"/>
          </rPr>
          <t>=SE(A6&lt;&gt;0;ARROTONDA(...*...;0);0)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12"/>
            <rFont val="Tahoma"/>
            <family val="2"/>
          </rPr>
          <t>=SE(A6&lt;&gt;0;ARROTONDA(...*...;0);0)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sz val="8"/>
            <color indexed="12"/>
            <rFont val="Tahoma"/>
            <family val="2"/>
          </rPr>
          <t>=SOMMA(G6:G27)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sz val="8"/>
            <color indexed="12"/>
            <rFont val="Tahoma"/>
            <family val="2"/>
          </rPr>
          <t>=SOMMA(H6:H27)</t>
        </r>
        <r>
          <rPr>
            <sz val="8"/>
            <rFont val="Tahoma"/>
            <family val="0"/>
          </rPr>
          <t xml:space="preserve">
</t>
        </r>
      </text>
    </comment>
    <comment ref="I28" authorId="0">
      <text>
        <r>
          <rPr>
            <sz val="8"/>
            <color indexed="12"/>
            <rFont val="Tahoma"/>
            <family val="2"/>
          </rPr>
          <t>=SOMMA(I6:I27)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sz val="8"/>
            <color indexed="12"/>
            <rFont val="Tahoma"/>
            <family val="2"/>
          </rPr>
          <t>=SOMMA(Estratto!...:...)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sz val="8"/>
            <color indexed="12"/>
            <rFont val="Tahoma"/>
            <family val="2"/>
          </rPr>
          <t>=Estratto!G13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sz val="8"/>
            <color indexed="12"/>
            <rFont val="Tahoma"/>
            <family val="2"/>
          </rPr>
          <t>=F6-E6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sz val="8"/>
            <color indexed="12"/>
            <rFont val="Tahoma"/>
            <family val="2"/>
          </rPr>
          <t>=ARROTONDA(.../...;2)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sz val="8"/>
            <color indexed="12"/>
            <rFont val="Tahoma"/>
            <family val="2"/>
          </rPr>
          <t>=C33/(...+...)*365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sz val="8"/>
            <color indexed="12"/>
            <rFont val="Tahoma"/>
            <family val="2"/>
          </rPr>
          <t>=ARROTONDA(.../...;2)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sz val="8"/>
            <color indexed="12"/>
            <rFont val="Tahoma"/>
            <family val="2"/>
          </rPr>
          <t>=365*(…………..+Competenze!F18)/(……………….*Scalare!G28)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sz val="8"/>
            <color indexed="12"/>
            <rFont val="Tahoma"/>
            <family val="2"/>
          </rPr>
          <t>=F26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sz val="8"/>
            <color indexed="12"/>
            <rFont val="Tahoma"/>
            <family val="2"/>
          </rPr>
          <t>=Estratto!G35</t>
        </r>
        <r>
          <rPr>
            <sz val="8"/>
            <rFont val="Tahoma"/>
            <family val="0"/>
          </rPr>
          <t xml:space="preserve">
</t>
        </r>
      </text>
    </comment>
    <comment ref="B60" authorId="0">
      <text>
        <r>
          <rPr>
            <sz val="8"/>
            <color indexed="12"/>
            <rFont val="Tahoma"/>
            <family val="2"/>
          </rPr>
          <t>=Estratto!...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sz val="8"/>
            <color indexed="12"/>
            <rFont val="Tahoma"/>
            <family val="2"/>
          </rPr>
          <t>=C58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 Infante</author>
  </authors>
  <commentList>
    <comment ref="A5" authorId="0">
      <text>
        <r>
          <rPr>
            <sz val="8"/>
            <color indexed="12"/>
            <rFont val="Tahoma"/>
            <family val="2"/>
          </rPr>
          <t>=Estratto!...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=Estratto!E39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=Scalare!...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=………………….(E5*D5/365;2)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color indexed="12"/>
            <rFont val="Tahoma"/>
            <family val="2"/>
          </rPr>
          <t>=SOMMA(...:...)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8"/>
            <color indexed="12"/>
            <rFont val="Tahoma"/>
            <family val="2"/>
          </rPr>
          <t>=F7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sz val="8"/>
            <color indexed="12"/>
            <rFont val="Tahoma"/>
            <family val="2"/>
          </rPr>
          <t>=ARROTONDA(...*...;2)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color indexed="12"/>
            <rFont val="Tahoma"/>
            <family val="2"/>
          </rPr>
          <t>=F7-F9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sz val="8"/>
            <color indexed="12"/>
            <rFont val="Tahoma"/>
            <family val="2"/>
          </rPr>
          <t>=Estratto!C38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sz val="8"/>
            <color indexed="12"/>
            <rFont val="Tahoma"/>
            <family val="2"/>
          </rPr>
          <t>=Estratto!E38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color indexed="12"/>
            <rFont val="Tahoma"/>
            <family val="2"/>
          </rPr>
          <t>=Scalare!H28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sz val="8"/>
            <color indexed="12"/>
            <rFont val="Tahoma"/>
            <family val="2"/>
          </rPr>
          <t>=ARROTONDA(...*.../365;...)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sz val="8"/>
            <color indexed="12"/>
            <rFont val="Tahoma"/>
            <family val="2"/>
          </rPr>
          <t>=SOMMA(F13:F14)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sz val="8"/>
            <color indexed="12"/>
            <rFont val="Tahoma"/>
            <family val="2"/>
          </rPr>
          <t>=Estratto!C42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8"/>
            <color indexed="12"/>
            <rFont val="Tahoma"/>
            <family val="2"/>
          </rPr>
          <t>=Estratto!E42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sz val="8"/>
            <color indexed="12"/>
            <rFont val="Tahoma"/>
            <family val="2"/>
          </rPr>
          <t>=MAX(……………...)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color indexed="12"/>
            <rFont val="Tahoma"/>
            <family val="2"/>
          </rPr>
          <t>=ARROTONDA(E18*D18;...)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sz val="8"/>
            <color indexed="12"/>
            <rFont val="Tahoma"/>
            <family val="2"/>
          </rPr>
          <t>=CONTA.NUMERI(……………………….)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sz val="8"/>
            <color indexed="12"/>
            <rFont val="Tahoma"/>
            <family val="2"/>
          </rPr>
          <t>=C22*...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sz val="8"/>
            <color indexed="12"/>
            <rFont val="Tahoma"/>
            <family val="2"/>
          </rPr>
          <t>=SOMMA(D22:D24)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sz val="8"/>
            <color indexed="12"/>
            <rFont val="Tahoma"/>
            <family val="2"/>
          </rPr>
          <t>=F15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sz val="8"/>
            <color indexed="12"/>
            <rFont val="Tahoma"/>
            <family val="2"/>
          </rPr>
          <t>=F18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sz val="8"/>
            <color indexed="12"/>
            <rFont val="Tahoma"/>
            <family val="2"/>
          </rPr>
          <t>=F25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sz val="8"/>
            <color indexed="12"/>
            <rFont val="Tahoma"/>
            <family val="2"/>
          </rPr>
          <t>=SOMMA(E30:E32)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sz val="8"/>
            <color indexed="12"/>
            <rFont val="Tahoma"/>
            <family val="2"/>
          </rPr>
          <t>=SE(…&gt;F33;...-F33;0)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sz val="8"/>
            <color indexed="12"/>
            <rFont val="Tahoma"/>
            <family val="2"/>
          </rPr>
          <t>=SE(...&gt;E33;F33-...;0)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sz val="8"/>
            <color indexed="12"/>
            <rFont val="Tahoma"/>
            <family val="2"/>
          </rPr>
          <t>=SOMMA(F29:F32)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sz val="8"/>
            <color indexed="12"/>
            <rFont val="Tahoma"/>
            <family val="2"/>
          </rPr>
          <t>=F10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sz val="8"/>
            <color indexed="12"/>
            <rFont val="Tahoma"/>
            <family val="2"/>
          </rPr>
          <t>=Scalare!D1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sz val="8"/>
            <color indexed="12"/>
            <rFont val="Tahoma"/>
            <family val="2"/>
          </rPr>
          <t>=SE(...&gt;0;"* Importo netto a Vs. ……………... da registrare sul Vs. c/c con valuta";"* Importo netto a Vs. credito da registrare sul Vs. c/c con valuta")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<sst xmlns="http://schemas.openxmlformats.org/spreadsheetml/2006/main" count="150" uniqueCount="125">
  <si>
    <r>
      <t xml:space="preserve">- Stampa il foglio </t>
    </r>
    <r>
      <rPr>
        <b/>
        <sz val="10"/>
        <color indexed="12"/>
        <rFont val="Arial"/>
        <family val="2"/>
      </rPr>
      <t>Testo</t>
    </r>
    <r>
      <rPr>
        <b/>
        <sz val="10"/>
        <rFont val="Arial"/>
        <family val="2"/>
      </rPr>
      <t xml:space="preserve">. </t>
    </r>
  </si>
  <si>
    <r>
      <t>Esercizio da elaborare e predisporre secondo le modalità apprese nell'</t>
    </r>
    <r>
      <rPr>
        <b/>
        <i/>
        <sz val="9"/>
        <color indexed="10"/>
        <rFont val="Arial"/>
        <family val="2"/>
      </rPr>
      <t>u.d. 2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del </t>
    </r>
    <r>
      <rPr>
        <b/>
        <i/>
        <sz val="9"/>
        <color indexed="10"/>
        <rFont val="Arial"/>
        <family val="2"/>
      </rPr>
      <t>modulo 1</t>
    </r>
    <r>
      <rPr>
        <i/>
        <sz val="9"/>
        <rFont val="Arial"/>
        <family val="2"/>
      </rPr>
      <t>.</t>
    </r>
  </si>
  <si>
    <t xml:space="preserve">Il conto corrente, con capitalizzazione trimestrale degli interessi creditori e debitori, è regolato </t>
  </si>
  <si>
    <t xml:space="preserve">commissione di massimo scoperto dello 0,125%, applicata con criterio assoluto; </t>
  </si>
  <si>
    <t>Presenta l'estratto conto, lo scalare interessi e il riepilogo competenze del trimestre.</t>
  </si>
  <si>
    <t xml:space="preserve">dalle seguenti condizioni con decorrenza dal 01/09/05: </t>
  </si>
  <si>
    <t>i seguenti movimenti:</t>
  </si>
  <si>
    <t xml:space="preserve">tasso creditore 1,50% e tasso debitore 9,25%; </t>
  </si>
  <si>
    <t>spese fisse di chiusura € 15,50.</t>
  </si>
  <si>
    <t xml:space="preserve">spese di tenuta conto € 2,10 per operazione (escluso l'addebito del bollo); </t>
  </si>
  <si>
    <t>- Inserisci i dati del problema.</t>
  </si>
  <si>
    <t>Intestato a:</t>
  </si>
  <si>
    <t>ESTRATTO CONTO AL</t>
  </si>
  <si>
    <t xml:space="preserve">Foglio N. </t>
  </si>
  <si>
    <t xml:space="preserve">DEL CONTO CORRENTE N. </t>
  </si>
  <si>
    <t xml:space="preserve">PRESSO </t>
  </si>
  <si>
    <t>COORDINATE BANCARIE</t>
  </si>
  <si>
    <t>COD. ABI</t>
  </si>
  <si>
    <t>COD. CAB</t>
  </si>
  <si>
    <t>N. CONTO</t>
  </si>
  <si>
    <t>Data</t>
  </si>
  <si>
    <t>Descrizione delle operazioni</t>
  </si>
  <si>
    <t>Movimenti</t>
  </si>
  <si>
    <t xml:space="preserve">Saldi </t>
  </si>
  <si>
    <t>Dare</t>
  </si>
  <si>
    <t>Avere</t>
  </si>
  <si>
    <t>Valuta</t>
  </si>
  <si>
    <t>S</t>
  </si>
  <si>
    <t>Importi</t>
  </si>
  <si>
    <t xml:space="preserve">Saldo finale a Vs. credito al </t>
  </si>
  <si>
    <t>VARIAZIONI DI TASSO</t>
  </si>
  <si>
    <t>A debito:</t>
  </si>
  <si>
    <t>decorrenza</t>
  </si>
  <si>
    <t>tasso</t>
  </si>
  <si>
    <t>A credito:</t>
  </si>
  <si>
    <t>VARIAZIONI COMMISSIONE MASSIMO SCOPERTO</t>
  </si>
  <si>
    <t>C.M.S.</t>
  </si>
  <si>
    <t>N.</t>
  </si>
  <si>
    <t>CONTO SCALARE AL</t>
  </si>
  <si>
    <t>Saldi</t>
  </si>
  <si>
    <t>Giorni</t>
  </si>
  <si>
    <t>Numeri</t>
  </si>
  <si>
    <t>Saldo liquido finale</t>
  </si>
  <si>
    <t>Saldo contabile finale</t>
  </si>
  <si>
    <t>1 - Interessi creditori</t>
  </si>
  <si>
    <t>Decorrenza</t>
  </si>
  <si>
    <t>Ritenuta fiscale</t>
  </si>
  <si>
    <t>2 - Interessi debitori</t>
  </si>
  <si>
    <t xml:space="preserve">Decorrenza </t>
  </si>
  <si>
    <t>Imponibile</t>
  </si>
  <si>
    <t>3 - Commissione massimo scoperto</t>
  </si>
  <si>
    <t>Valuta scoperto</t>
  </si>
  <si>
    <t>4 - Spese</t>
  </si>
  <si>
    <t>Spese per operazione</t>
  </si>
  <si>
    <t>Numero operazioni</t>
  </si>
  <si>
    <t>Spese fisse di chiusura</t>
  </si>
  <si>
    <t>RIEPILOGO COMPETENZE</t>
  </si>
  <si>
    <t>Totali</t>
  </si>
  <si>
    <t>su</t>
  </si>
  <si>
    <t>Tasso</t>
  </si>
  <si>
    <t>Numeri creditori</t>
  </si>
  <si>
    <t>Interessi creditori</t>
  </si>
  <si>
    <t>Totale</t>
  </si>
  <si>
    <t>Totale lordo</t>
  </si>
  <si>
    <t>Totale netto</t>
  </si>
  <si>
    <t>Numeri debitori</t>
  </si>
  <si>
    <t>Interessi debitori</t>
  </si>
  <si>
    <t>Aliquota</t>
  </si>
  <si>
    <t>Base di calcolo</t>
  </si>
  <si>
    <t>Importo C.M.S.</t>
  </si>
  <si>
    <t>S.L.</t>
  </si>
  <si>
    <t>COMPETENZE E SPESE</t>
  </si>
  <si>
    <t>ELEMENTI PER IL CONTEGGIO DELLE COMPETENZE</t>
  </si>
  <si>
    <t>A credito</t>
  </si>
  <si>
    <t>A debito</t>
  </si>
  <si>
    <t>Sbilancio competenze*</t>
  </si>
  <si>
    <t>Fido</t>
  </si>
  <si>
    <t>Saldi 
finali</t>
  </si>
  <si>
    <t>Saldo 
liquido</t>
  </si>
  <si>
    <t>Saldo 
contabile</t>
  </si>
  <si>
    <t>Consistenza media</t>
  </si>
  <si>
    <t>Saldo contabile iniziale</t>
  </si>
  <si>
    <t>Totale versamenti</t>
  </si>
  <si>
    <t>Indebitamento medio</t>
  </si>
  <si>
    <t>Tasso effettivo debitore</t>
  </si>
  <si>
    <t>20*</t>
  </si>
  <si>
    <t>Rimborso forfetario</t>
  </si>
  <si>
    <t>Giacenza media</t>
  </si>
  <si>
    <t>31/12 - addebito dell'imposta di bollo sull'estratto conto di € 13,94 (valuta stesso giorno).</t>
  </si>
  <si>
    <r>
      <t xml:space="preserve">- Per la soluzione del problema, nei fogli </t>
    </r>
    <r>
      <rPr>
        <b/>
        <sz val="10"/>
        <color indexed="12"/>
        <rFont val="Arial"/>
        <family val="2"/>
      </rPr>
      <t>Estratto</t>
    </r>
    <r>
      <rPr>
        <b/>
        <sz val="10"/>
        <rFont val="Arial"/>
        <family val="2"/>
      </rPr>
      <t>,</t>
    </r>
    <r>
      <rPr>
        <b/>
        <sz val="10"/>
        <color indexed="12"/>
        <rFont val="Arial"/>
        <family val="2"/>
      </rPr>
      <t xml:space="preserve"> Scalare </t>
    </r>
    <r>
      <rPr>
        <b/>
        <sz val="10"/>
        <rFont val="Arial"/>
        <family val="2"/>
      </rPr>
      <t>e</t>
    </r>
    <r>
      <rPr>
        <b/>
        <sz val="10"/>
        <color indexed="12"/>
        <rFont val="Arial"/>
        <family val="2"/>
      </rPr>
      <t xml:space="preserve"> Competenze</t>
    </r>
    <r>
      <rPr>
        <b/>
        <sz val="10"/>
        <rFont val="Arial"/>
        <family val="2"/>
      </rPr>
      <t xml:space="preserve"> completa le </t>
    </r>
  </si>
  <si>
    <t xml:space="preserve">  tabelle inserendo le formule, come indicato nelle celle contrassegnate con il triangoli-</t>
  </si>
  <si>
    <t xml:space="preserve">  no rosso. </t>
  </si>
  <si>
    <t>Al 30/09/05 il conto presentava un saldo liquido avere di € 2.102,69 e nel trimestre sono registrati</t>
  </si>
  <si>
    <t xml:space="preserve">di Cariplo che prevede una linea di fido di € 5.000,00. </t>
  </si>
  <si>
    <t>Il signor Morales di Milano è titolare di un conto corrente di corrispondenza presso la filiale n. 2</t>
  </si>
  <si>
    <t>05/10 - competenze a credito relative al trimestre precedente di € 22,15;</t>
  </si>
  <si>
    <t>10/10 - bonifico stipendio settembre di € 1.204,00 (valuta stesso giorno);</t>
  </si>
  <si>
    <t>18/10 - estinzione Vs. A/B n. 0956009 di € 980,00 (valuta 14/10);</t>
  </si>
  <si>
    <t>25/10 - prelevamento da sportello automatico di € 120,00 (valuta stesso giorno);</t>
  </si>
  <si>
    <t>04/11 - bonifico fitto novembre € 860,00 (valuta 06/11);</t>
  </si>
  <si>
    <t>10/11 - bonifico stipendio ottobre di € 1.380,00 (valuta stesso giorno);</t>
  </si>
  <si>
    <t>18/11 - estinzione Vs. A/B n. 0956010 di € 850,00 (valuta 07/11);</t>
  </si>
  <si>
    <t>10/12 - bonifico stipendio novembre di € 1.270,00 (valuta stesso giorno);</t>
  </si>
  <si>
    <t>14/12 - pagamento POS di € 351,00 (valuta 11/12);</t>
  </si>
  <si>
    <t>30/11 - pagamento POS di € 270,00 (valuta 27/11);</t>
  </si>
  <si>
    <t>19/12 - versamento A/B tratto su altri sportelli di € 1.220,00 (valuta 30/12);</t>
  </si>
  <si>
    <t>21/12 - bonifico tredicesima di € 980,00 (valuta stesso giorno);</t>
  </si>
  <si>
    <t>04/12 - bonifioc fitto dicembre 980,00 (valuta 06/11);</t>
  </si>
  <si>
    <t>27/12 - pagamento utenze di € 314,00 (valuta stesso giorno);</t>
  </si>
  <si>
    <t xml:space="preserve">Il signor Morales </t>
  </si>
  <si>
    <t>ripresa a saldo</t>
  </si>
  <si>
    <t>comp. Trimestre prececente</t>
  </si>
  <si>
    <t>bonifico stipendio</t>
  </si>
  <si>
    <t>estinzione Vs. A/B n. 0956009</t>
  </si>
  <si>
    <t>prelevamento</t>
  </si>
  <si>
    <t>bonifico fitto</t>
  </si>
  <si>
    <t>estinzione Vs. A/B n. 0956010</t>
  </si>
  <si>
    <t>pagamento POS</t>
  </si>
  <si>
    <t xml:space="preserve">bonifico stipendio </t>
  </si>
  <si>
    <t>bonifioco fitto</t>
  </si>
  <si>
    <t xml:space="preserve">versamento A/B </t>
  </si>
  <si>
    <t>bonifico tredicesima</t>
  </si>
  <si>
    <t>pagamento utenze</t>
  </si>
  <si>
    <t>addebito dell'imposta di bollo</t>
  </si>
  <si>
    <t>A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</si>
</sst>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%"/>
    <numFmt numFmtId="185" formatCode="d\-mmm"/>
    <numFmt numFmtId="186" formatCode="#,##0.0"/>
    <numFmt numFmtId="187" formatCode="0.0%"/>
    <numFmt numFmtId="188" formatCode="0.0"/>
    <numFmt numFmtId="189" formatCode="d/m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46">
    <font>
      <sz val="10"/>
      <name val="Arial"/>
      <family val="0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Century Gothic"/>
      <family val="2"/>
    </font>
    <font>
      <sz val="10"/>
      <color indexed="16"/>
      <name val="Century Gothic"/>
      <family val="2"/>
    </font>
    <font>
      <sz val="8"/>
      <name val="Tahoma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0" fontId="0" fillId="0" borderId="0" xfId="0" applyNumberFormat="1" applyAlignment="1">
      <alignment/>
    </xf>
    <xf numFmtId="0" fontId="4" fillId="0" borderId="17" xfId="0" applyFont="1" applyBorder="1" applyAlignment="1" quotePrefix="1">
      <alignment/>
    </xf>
    <xf numFmtId="0" fontId="0" fillId="0" borderId="10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7" xfId="0" applyBorder="1" applyAlignment="1">
      <alignment vertical="top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0" xfId="0" applyFont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8" xfId="0" applyFill="1" applyBorder="1" applyAlignment="1" quotePrefix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4" fontId="0" fillId="33" borderId="21" xfId="0" applyNumberFormat="1" applyFill="1" applyBorder="1" applyAlignment="1">
      <alignment/>
    </xf>
    <xf numFmtId="16" fontId="0" fillId="33" borderId="0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" fontId="0" fillId="34" borderId="14" xfId="0" applyNumberFormat="1" applyFill="1" applyBorder="1" applyAlignment="1">
      <alignment/>
    </xf>
    <xf numFmtId="0" fontId="0" fillId="0" borderId="20" xfId="0" applyFill="1" applyBorder="1" applyAlignment="1">
      <alignment/>
    </xf>
    <xf numFmtId="4" fontId="0" fillId="33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16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33" borderId="22" xfId="0" applyFill="1" applyBorder="1" applyAlignment="1">
      <alignment/>
    </xf>
    <xf numFmtId="16" fontId="0" fillId="0" borderId="23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16" fontId="0" fillId="33" borderId="24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4" fontId="0" fillId="34" borderId="19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0" fontId="4" fillId="0" borderId="10" xfId="0" applyFon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4" fontId="0" fillId="34" borderId="20" xfId="0" applyNumberFormat="1" applyFill="1" applyBorder="1" applyAlignment="1">
      <alignment/>
    </xf>
    <xf numFmtId="3" fontId="0" fillId="34" borderId="20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16" fontId="0" fillId="0" borderId="24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33" borderId="26" xfId="0" applyNumberFormat="1" applyFill="1" applyBorder="1" applyAlignment="1">
      <alignment/>
    </xf>
    <xf numFmtId="0" fontId="0" fillId="0" borderId="27" xfId="0" applyBorder="1" applyAlignment="1">
      <alignment/>
    </xf>
    <xf numFmtId="4" fontId="0" fillId="34" borderId="28" xfId="0" applyNumberFormat="1" applyFill="1" applyBorder="1" applyAlignment="1">
      <alignment/>
    </xf>
    <xf numFmtId="0" fontId="0" fillId="0" borderId="29" xfId="0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3" xfId="0" applyFill="1" applyBorder="1" applyAlignment="1">
      <alignment/>
    </xf>
    <xf numFmtId="1" fontId="0" fillId="34" borderId="0" xfId="0" applyNumberFormat="1" applyFill="1" applyBorder="1" applyAlignment="1">
      <alignment/>
    </xf>
    <xf numFmtId="10" fontId="0" fillId="34" borderId="30" xfId="48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33" borderId="39" xfId="0" applyFill="1" applyBorder="1" applyAlignment="1">
      <alignment/>
    </xf>
    <xf numFmtId="0" fontId="0" fillId="0" borderId="39" xfId="0" applyFill="1" applyBorder="1" applyAlignment="1">
      <alignment/>
    </xf>
    <xf numFmtId="16" fontId="0" fillId="0" borderId="29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16" fontId="0" fillId="0" borderId="40" xfId="0" applyNumberFormat="1" applyFill="1" applyBorder="1" applyAlignment="1">
      <alignment horizontal="center" wrapText="1"/>
    </xf>
    <xf numFmtId="4" fontId="0" fillId="34" borderId="41" xfId="0" applyNumberFormat="1" applyFill="1" applyBorder="1" applyAlignment="1">
      <alignment/>
    </xf>
    <xf numFmtId="4" fontId="0" fillId="34" borderId="42" xfId="0" applyNumberFormat="1" applyFill="1" applyBorder="1" applyAlignment="1">
      <alignment/>
    </xf>
    <xf numFmtId="0" fontId="0" fillId="0" borderId="43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14" fontId="0" fillId="34" borderId="13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20" xfId="0" applyFill="1" applyBorder="1" applyAlignment="1">
      <alignment/>
    </xf>
    <xf numFmtId="16" fontId="0" fillId="0" borderId="13" xfId="0" applyNumberFormat="1" applyBorder="1" applyAlignment="1">
      <alignment/>
    </xf>
    <xf numFmtId="0" fontId="0" fillId="0" borderId="22" xfId="0" applyBorder="1" applyAlignment="1">
      <alignment/>
    </xf>
    <xf numFmtId="0" fontId="4" fillId="34" borderId="20" xfId="0" applyFont="1" applyFill="1" applyBorder="1" applyAlignment="1">
      <alignment/>
    </xf>
    <xf numFmtId="9" fontId="0" fillId="33" borderId="13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0" xfId="0" applyBorder="1" applyAlignment="1">
      <alignment horizontal="center"/>
    </xf>
    <xf numFmtId="10" fontId="0" fillId="0" borderId="0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184" fontId="0" fillId="34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4" fillId="34" borderId="22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34" borderId="24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4" xfId="0" applyFill="1" applyBorder="1" applyAlignment="1">
      <alignment/>
    </xf>
    <xf numFmtId="2" fontId="0" fillId="34" borderId="18" xfId="0" applyNumberFormat="1" applyFill="1" applyBorder="1" applyAlignment="1">
      <alignment/>
    </xf>
    <xf numFmtId="14" fontId="0" fillId="34" borderId="18" xfId="0" applyNumberForma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ppyEconomiaAz\Vol3-Plus\Esercizi\M1\ContoBer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atto"/>
      <sheetName val="Scalare"/>
      <sheetName val="Competenze"/>
    </sheetNames>
    <sheetDataSet>
      <sheetData sheetId="2">
        <row r="4">
          <cell r="D4" t="str">
            <v>Tasso</v>
          </cell>
        </row>
        <row r="5">
          <cell r="D5">
            <v>0.0175</v>
          </cell>
        </row>
        <row r="12">
          <cell r="D12" t="str">
            <v>Tasso</v>
          </cell>
        </row>
        <row r="13">
          <cell r="D13">
            <v>0.115</v>
          </cell>
        </row>
        <row r="17">
          <cell r="D17" t="str">
            <v>Aliquota</v>
          </cell>
        </row>
        <row r="18">
          <cell r="D18">
            <v>0.00125</v>
          </cell>
        </row>
        <row r="22">
          <cell r="D22">
            <v>28.5</v>
          </cell>
        </row>
        <row r="24">
          <cell r="D24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9.00390625" style="0" customWidth="1"/>
    <col min="3" max="3" width="12.140625" style="0" customWidth="1"/>
    <col min="4" max="4" width="11.421875" style="0" customWidth="1"/>
  </cols>
  <sheetData>
    <row r="1" spans="1:8" ht="12.75">
      <c r="A1" s="141" t="s">
        <v>1</v>
      </c>
      <c r="B1" s="142"/>
      <c r="C1" s="142"/>
      <c r="D1" s="142"/>
      <c r="E1" s="142"/>
      <c r="F1" s="143"/>
      <c r="G1" s="3"/>
      <c r="H1" s="4"/>
    </row>
    <row r="2" spans="1:8" ht="12.75">
      <c r="A2" s="144"/>
      <c r="B2" s="145"/>
      <c r="C2" s="145"/>
      <c r="D2" s="145"/>
      <c r="E2" s="145"/>
      <c r="F2" s="146"/>
      <c r="G2" s="3"/>
      <c r="H2" s="4"/>
    </row>
    <row r="4" ht="12.75">
      <c r="A4" s="14" t="s">
        <v>94</v>
      </c>
    </row>
    <row r="5" ht="12.75">
      <c r="A5" t="s">
        <v>93</v>
      </c>
    </row>
    <row r="6" ht="12.75">
      <c r="A6" t="s">
        <v>92</v>
      </c>
    </row>
    <row r="7" ht="12.75">
      <c r="A7" t="s">
        <v>6</v>
      </c>
    </row>
    <row r="8" ht="12.75">
      <c r="A8" s="14" t="s">
        <v>95</v>
      </c>
    </row>
    <row r="9" ht="12.75">
      <c r="A9" s="14" t="s">
        <v>96</v>
      </c>
    </row>
    <row r="10" ht="12.75">
      <c r="A10" s="14" t="s">
        <v>97</v>
      </c>
    </row>
    <row r="11" ht="12.75">
      <c r="A11" t="s">
        <v>98</v>
      </c>
    </row>
    <row r="12" ht="12.75">
      <c r="A12" t="s">
        <v>99</v>
      </c>
    </row>
    <row r="13" spans="1:4" ht="12.75">
      <c r="A13" t="s">
        <v>100</v>
      </c>
      <c r="C13" s="2"/>
      <c r="D13" s="2"/>
    </row>
    <row r="14" spans="1:4" ht="12.75">
      <c r="A14" t="s">
        <v>101</v>
      </c>
      <c r="C14" s="2"/>
      <c r="D14" s="2"/>
    </row>
    <row r="15" spans="1:4" ht="12.75">
      <c r="A15" t="s">
        <v>104</v>
      </c>
      <c r="C15" s="2"/>
      <c r="D15" s="2"/>
    </row>
    <row r="16" spans="1:4" ht="12.75">
      <c r="A16" t="s">
        <v>107</v>
      </c>
      <c r="C16" s="2"/>
      <c r="D16" s="2"/>
    </row>
    <row r="17" spans="1:4" ht="12.75">
      <c r="A17" t="s">
        <v>102</v>
      </c>
      <c r="C17" s="2"/>
      <c r="D17" s="2"/>
    </row>
    <row r="18" spans="1:4" ht="12.75">
      <c r="A18" t="s">
        <v>103</v>
      </c>
      <c r="C18" s="2"/>
      <c r="D18" s="2"/>
    </row>
    <row r="19" spans="1:4" ht="12.75">
      <c r="A19" t="s">
        <v>105</v>
      </c>
      <c r="C19" s="2"/>
      <c r="D19" s="2"/>
    </row>
    <row r="20" spans="1:4" ht="12.75">
      <c r="A20" t="s">
        <v>106</v>
      </c>
      <c r="C20" s="2"/>
      <c r="D20" s="2"/>
    </row>
    <row r="21" spans="1:4" ht="12.75">
      <c r="A21" t="s">
        <v>108</v>
      </c>
      <c r="C21" s="2"/>
      <c r="D21" s="2"/>
    </row>
    <row r="22" spans="1:4" ht="12.75">
      <c r="A22" t="s">
        <v>88</v>
      </c>
      <c r="C22" s="2"/>
      <c r="D22" s="2"/>
    </row>
    <row r="23" spans="3:4" ht="12.75">
      <c r="C23" s="2"/>
      <c r="D23" s="2"/>
    </row>
    <row r="24" spans="1:4" ht="12.75">
      <c r="A24" t="s">
        <v>2</v>
      </c>
      <c r="C24" s="2"/>
      <c r="D24" s="2"/>
    </row>
    <row r="25" spans="1:4" ht="12.75">
      <c r="A25" t="s">
        <v>5</v>
      </c>
      <c r="C25" s="2"/>
      <c r="D25" s="2"/>
    </row>
    <row r="26" spans="1:4" ht="12.75">
      <c r="A26" t="s">
        <v>7</v>
      </c>
      <c r="C26" s="2"/>
      <c r="D26" s="2"/>
    </row>
    <row r="27" spans="1:4" ht="12.75">
      <c r="A27" t="s">
        <v>3</v>
      </c>
      <c r="C27" s="1"/>
      <c r="D27" s="1"/>
    </row>
    <row r="28" ht="12.75">
      <c r="A28" t="s">
        <v>9</v>
      </c>
    </row>
    <row r="29" ht="12.75">
      <c r="A29" t="s">
        <v>8</v>
      </c>
    </row>
    <row r="31" ht="12.75">
      <c r="A31" t="s">
        <v>4</v>
      </c>
    </row>
    <row r="32" spans="7:8" ht="12.75">
      <c r="G32" s="9"/>
      <c r="H32" s="9"/>
    </row>
    <row r="33" spans="1:8" ht="12.75">
      <c r="A33" s="5" t="s">
        <v>0</v>
      </c>
      <c r="B33" s="6"/>
      <c r="C33" s="6"/>
      <c r="D33" s="6"/>
      <c r="E33" s="6"/>
      <c r="F33" s="7"/>
      <c r="G33" s="9"/>
      <c r="H33" s="9"/>
    </row>
    <row r="34" spans="1:8" ht="12.75">
      <c r="A34" s="8" t="s">
        <v>89</v>
      </c>
      <c r="B34" s="9"/>
      <c r="C34" s="9"/>
      <c r="D34" s="9"/>
      <c r="E34" s="9"/>
      <c r="F34" s="10"/>
      <c r="G34" s="9"/>
      <c r="H34" s="9"/>
    </row>
    <row r="35" spans="1:8" ht="12.75">
      <c r="A35" s="11" t="s">
        <v>90</v>
      </c>
      <c r="B35" s="9"/>
      <c r="C35" s="9"/>
      <c r="D35" s="9"/>
      <c r="E35" s="9"/>
      <c r="F35" s="10"/>
      <c r="G35" s="9"/>
      <c r="H35" s="9"/>
    </row>
    <row r="36" spans="1:8" ht="12.75">
      <c r="A36" s="11" t="s">
        <v>91</v>
      </c>
      <c r="B36" s="9"/>
      <c r="C36" s="9"/>
      <c r="D36" s="9"/>
      <c r="E36" s="9"/>
      <c r="F36" s="10"/>
      <c r="G36" s="9"/>
      <c r="H36" s="9"/>
    </row>
    <row r="37" spans="1:8" ht="12.75">
      <c r="A37" s="15" t="s">
        <v>10</v>
      </c>
      <c r="B37" s="12"/>
      <c r="C37" s="12"/>
      <c r="D37" s="12"/>
      <c r="E37" s="12"/>
      <c r="F37" s="13"/>
      <c r="G37" s="9"/>
      <c r="H37" s="9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7">
      <selection activeCell="K42" sqref="K42"/>
    </sheetView>
  </sheetViews>
  <sheetFormatPr defaultColWidth="9.140625" defaultRowHeight="12.75"/>
  <cols>
    <col min="2" max="2" width="28.7109375" style="0" customWidth="1"/>
    <col min="3" max="4" width="11.7109375" style="0" customWidth="1"/>
    <col min="5" max="5" width="9.7109375" style="0" customWidth="1"/>
    <col min="6" max="6" width="5.7109375" style="0" customWidth="1"/>
    <col min="7" max="7" width="11.57421875" style="0" customWidth="1"/>
  </cols>
  <sheetData>
    <row r="1" spans="1:7" ht="12.75" customHeight="1">
      <c r="A1" s="16"/>
      <c r="B1" s="17"/>
      <c r="C1" s="6"/>
      <c r="D1" s="18" t="s">
        <v>11</v>
      </c>
      <c r="E1" s="19" t="s">
        <v>109</v>
      </c>
      <c r="F1" s="19"/>
      <c r="G1" s="20"/>
    </row>
    <row r="2" spans="1:7" ht="12.75" customHeight="1">
      <c r="A2" s="21"/>
      <c r="B2" s="22"/>
      <c r="C2" s="9"/>
      <c r="D2" s="23"/>
      <c r="E2" s="24"/>
      <c r="F2" s="25"/>
      <c r="G2" s="26"/>
    </row>
    <row r="3" spans="1:7" ht="12.75" customHeight="1">
      <c r="A3" s="27"/>
      <c r="B3" s="28"/>
      <c r="C3" s="13"/>
      <c r="D3" s="29"/>
      <c r="E3" s="30"/>
      <c r="F3" s="31"/>
      <c r="G3" s="32"/>
    </row>
    <row r="4" spans="1:7" ht="12.75" customHeight="1">
      <c r="A4" s="21"/>
      <c r="B4" s="33" t="s">
        <v>12</v>
      </c>
      <c r="C4" s="34"/>
      <c r="D4" s="9"/>
      <c r="E4" s="9" t="s">
        <v>13</v>
      </c>
      <c r="F4" s="35"/>
      <c r="G4" s="10"/>
    </row>
    <row r="5" spans="1:7" ht="12.75">
      <c r="A5" s="27"/>
      <c r="B5" s="12" t="s">
        <v>14</v>
      </c>
      <c r="C5" s="31"/>
      <c r="D5" s="12" t="s">
        <v>15</v>
      </c>
      <c r="E5" s="31"/>
      <c r="F5" s="31"/>
      <c r="G5" s="32"/>
    </row>
    <row r="6" spans="1:7" ht="12.75">
      <c r="A6" s="21"/>
      <c r="B6" s="9"/>
      <c r="C6" s="9"/>
      <c r="D6" s="9"/>
      <c r="E6" s="9"/>
      <c r="F6" s="9"/>
      <c r="G6" s="10"/>
    </row>
    <row r="7" spans="1:7" ht="12.75">
      <c r="A7" s="21"/>
      <c r="B7" s="9"/>
      <c r="C7" s="148" t="s">
        <v>16</v>
      </c>
      <c r="D7" s="149"/>
      <c r="E7" s="150"/>
      <c r="F7" s="9"/>
      <c r="G7" s="10"/>
    </row>
    <row r="8" spans="1:7" ht="12.75">
      <c r="A8" s="21"/>
      <c r="B8" s="9"/>
      <c r="C8" s="36" t="s">
        <v>17</v>
      </c>
      <c r="D8" s="37" t="s">
        <v>18</v>
      </c>
      <c r="E8" s="38" t="s">
        <v>19</v>
      </c>
      <c r="F8" s="9"/>
      <c r="G8" s="10"/>
    </row>
    <row r="9" spans="1:7" ht="12.75">
      <c r="A9" s="21"/>
      <c r="B9" s="9"/>
      <c r="C9" s="39"/>
      <c r="D9" s="40"/>
      <c r="E9" s="40"/>
      <c r="F9" s="41"/>
      <c r="G9" s="42"/>
    </row>
    <row r="10" spans="1:7" ht="12.75">
      <c r="A10" s="21"/>
      <c r="B10" s="9"/>
      <c r="C10" s="9"/>
      <c r="D10" s="9"/>
      <c r="E10" s="9"/>
      <c r="F10" s="9"/>
      <c r="G10" s="10"/>
    </row>
    <row r="11" spans="1:7" ht="12.75">
      <c r="A11" s="151" t="s">
        <v>20</v>
      </c>
      <c r="B11" s="151" t="s">
        <v>21</v>
      </c>
      <c r="C11" s="148" t="s">
        <v>22</v>
      </c>
      <c r="D11" s="153"/>
      <c r="E11" s="154"/>
      <c r="F11" s="147" t="s">
        <v>23</v>
      </c>
      <c r="G11" s="147"/>
    </row>
    <row r="12" spans="1:7" ht="12.75">
      <c r="A12" s="151"/>
      <c r="B12" s="152"/>
      <c r="C12" s="45" t="s">
        <v>24</v>
      </c>
      <c r="D12" s="44" t="s">
        <v>25</v>
      </c>
      <c r="E12" s="43" t="s">
        <v>26</v>
      </c>
      <c r="F12" s="45" t="s">
        <v>27</v>
      </c>
      <c r="G12" s="45" t="s">
        <v>28</v>
      </c>
    </row>
    <row r="13" spans="1:7" ht="12.75">
      <c r="A13" s="46">
        <v>41182</v>
      </c>
      <c r="B13" s="47" t="s">
        <v>110</v>
      </c>
      <c r="C13" s="48"/>
      <c r="D13" s="48">
        <v>2102.69</v>
      </c>
      <c r="E13" s="49">
        <v>41182</v>
      </c>
      <c r="F13" s="50" t="str">
        <f>IF(A13="","",IF(G13&lt;0,"D","A"))</f>
        <v>A</v>
      </c>
      <c r="G13" s="51">
        <f>IF(C13&lt;&gt;0,C13,D13)</f>
        <v>2102.69</v>
      </c>
    </row>
    <row r="14" spans="1:7" ht="12.75">
      <c r="A14" s="46">
        <v>41187</v>
      </c>
      <c r="B14" s="52" t="s">
        <v>111</v>
      </c>
      <c r="C14" s="53"/>
      <c r="D14" s="53">
        <v>22.15</v>
      </c>
      <c r="E14" s="49">
        <v>41157</v>
      </c>
      <c r="F14" s="50" t="str">
        <f aca="true" t="shared" si="0" ref="F14:F28">IF(A14="","",IF(G14&lt;0,"D","A"))</f>
        <v>A</v>
      </c>
      <c r="G14" s="51">
        <f>IF(OR(C14&lt;&gt;0,D14&lt;&gt;0),G13+D14-C14,"")</f>
        <v>2124.84</v>
      </c>
    </row>
    <row r="15" spans="1:7" ht="12.75">
      <c r="A15" s="46">
        <v>41192</v>
      </c>
      <c r="B15" s="52" t="s">
        <v>112</v>
      </c>
      <c r="C15" s="53"/>
      <c r="D15" s="53">
        <v>1204</v>
      </c>
      <c r="E15" s="49">
        <v>41196</v>
      </c>
      <c r="F15" s="50" t="str">
        <f t="shared" si="0"/>
        <v>A</v>
      </c>
      <c r="G15" s="51">
        <f aca="true" t="shared" si="1" ref="G15:G28">IF(OR(C15&lt;&gt;0,D15&lt;&gt;0),G14+D15-C15,"")</f>
        <v>3328.84</v>
      </c>
    </row>
    <row r="16" spans="1:7" ht="12.75">
      <c r="A16" s="46">
        <v>41200</v>
      </c>
      <c r="B16" s="52" t="s">
        <v>113</v>
      </c>
      <c r="C16" s="53">
        <v>980</v>
      </c>
      <c r="D16" s="53"/>
      <c r="E16" s="49">
        <v>41200</v>
      </c>
      <c r="F16" s="50" t="str">
        <f t="shared" si="0"/>
        <v>A</v>
      </c>
      <c r="G16" s="51">
        <f t="shared" si="1"/>
        <v>2348.84</v>
      </c>
    </row>
    <row r="17" spans="1:7" ht="12.75">
      <c r="A17" s="46">
        <v>41207</v>
      </c>
      <c r="B17" s="52" t="s">
        <v>114</v>
      </c>
      <c r="C17" s="53">
        <v>120</v>
      </c>
      <c r="D17" s="53"/>
      <c r="E17" s="49">
        <v>41219</v>
      </c>
      <c r="F17" s="50" t="str">
        <f t="shared" si="0"/>
        <v>A</v>
      </c>
      <c r="G17" s="51">
        <f t="shared" si="1"/>
        <v>2228.84</v>
      </c>
    </row>
    <row r="18" spans="1:7" ht="12.75">
      <c r="A18" s="46">
        <v>41217</v>
      </c>
      <c r="B18" s="54" t="s">
        <v>115</v>
      </c>
      <c r="C18" s="53">
        <v>860</v>
      </c>
      <c r="D18" s="53"/>
      <c r="E18" s="49">
        <v>41217</v>
      </c>
      <c r="F18" s="50" t="str">
        <f t="shared" si="0"/>
        <v>A</v>
      </c>
      <c r="G18" s="51">
        <f t="shared" si="1"/>
        <v>1368.8400000000001</v>
      </c>
    </row>
    <row r="19" spans="1:7" ht="12.75">
      <c r="A19" s="46">
        <v>41223</v>
      </c>
      <c r="B19" s="52" t="s">
        <v>112</v>
      </c>
      <c r="C19" s="53"/>
      <c r="D19" s="53">
        <v>1380</v>
      </c>
      <c r="E19" s="49">
        <v>41220</v>
      </c>
      <c r="F19" s="50" t="str">
        <f t="shared" si="0"/>
        <v>A</v>
      </c>
      <c r="G19" s="51">
        <f t="shared" si="1"/>
        <v>2748.84</v>
      </c>
    </row>
    <row r="20" spans="1:7" ht="12.75">
      <c r="A20" s="46">
        <v>41231</v>
      </c>
      <c r="B20" s="52" t="s">
        <v>116</v>
      </c>
      <c r="C20" s="53">
        <v>850</v>
      </c>
      <c r="D20" s="53"/>
      <c r="E20" s="49">
        <v>41240</v>
      </c>
      <c r="F20" s="50" t="str">
        <f t="shared" si="0"/>
        <v>A</v>
      </c>
      <c r="G20" s="51">
        <f t="shared" si="1"/>
        <v>1898.8400000000001</v>
      </c>
    </row>
    <row r="21" spans="1:7" ht="12.75">
      <c r="A21" s="46">
        <v>41243</v>
      </c>
      <c r="B21" s="52" t="s">
        <v>117</v>
      </c>
      <c r="C21" s="53">
        <v>270</v>
      </c>
      <c r="D21" s="53"/>
      <c r="E21" s="49">
        <v>41219</v>
      </c>
      <c r="F21" s="50" t="str">
        <f t="shared" si="0"/>
        <v>A</v>
      </c>
      <c r="G21" s="51">
        <f t="shared" si="1"/>
        <v>1628.8400000000001</v>
      </c>
    </row>
    <row r="22" spans="1:7" ht="12.75">
      <c r="A22" s="46">
        <v>41247</v>
      </c>
      <c r="B22" s="52" t="s">
        <v>119</v>
      </c>
      <c r="C22" s="53">
        <v>980</v>
      </c>
      <c r="D22" s="53"/>
      <c r="E22" s="49">
        <v>41253</v>
      </c>
      <c r="F22" s="50" t="str">
        <f t="shared" si="0"/>
        <v>A</v>
      </c>
      <c r="G22" s="51">
        <f t="shared" si="1"/>
        <v>648.8400000000001</v>
      </c>
    </row>
    <row r="23" spans="1:7" ht="12.75">
      <c r="A23" s="46">
        <v>41253</v>
      </c>
      <c r="B23" s="52" t="s">
        <v>118</v>
      </c>
      <c r="C23" s="53"/>
      <c r="D23" s="53">
        <v>1270</v>
      </c>
      <c r="E23" s="49">
        <v>41254</v>
      </c>
      <c r="F23" s="50" t="str">
        <f t="shared" si="0"/>
        <v>A</v>
      </c>
      <c r="G23" s="51">
        <f t="shared" si="1"/>
        <v>1918.8400000000001</v>
      </c>
    </row>
    <row r="24" spans="1:7" ht="12.75">
      <c r="A24" s="46">
        <v>41257</v>
      </c>
      <c r="B24" s="52" t="s">
        <v>117</v>
      </c>
      <c r="C24" s="53">
        <v>351</v>
      </c>
      <c r="D24" s="53"/>
      <c r="E24" s="49">
        <v>41273</v>
      </c>
      <c r="F24" s="50" t="str">
        <f t="shared" si="0"/>
        <v>A</v>
      </c>
      <c r="G24" s="51">
        <f t="shared" si="1"/>
        <v>1567.8400000000001</v>
      </c>
    </row>
    <row r="25" spans="1:7" ht="12.75">
      <c r="A25" s="46">
        <v>41262</v>
      </c>
      <c r="B25" s="52" t="s">
        <v>120</v>
      </c>
      <c r="C25" s="53"/>
      <c r="D25" s="53">
        <v>1220</v>
      </c>
      <c r="E25" s="49">
        <v>41262</v>
      </c>
      <c r="F25" s="50" t="str">
        <f t="shared" si="0"/>
        <v>A</v>
      </c>
      <c r="G25" s="51">
        <f t="shared" si="1"/>
        <v>2787.84</v>
      </c>
    </row>
    <row r="26" spans="1:7" ht="12.75">
      <c r="A26" s="46">
        <v>41264</v>
      </c>
      <c r="B26" s="52" t="s">
        <v>121</v>
      </c>
      <c r="C26" s="53"/>
      <c r="D26" s="53">
        <v>980</v>
      </c>
      <c r="E26" s="49">
        <v>41264</v>
      </c>
      <c r="F26" s="50" t="str">
        <f t="shared" si="0"/>
        <v>A</v>
      </c>
      <c r="G26" s="51">
        <f t="shared" si="1"/>
        <v>3767.84</v>
      </c>
    </row>
    <row r="27" spans="1:7" ht="12.75">
      <c r="A27" s="46">
        <v>41270</v>
      </c>
      <c r="B27" s="52" t="s">
        <v>122</v>
      </c>
      <c r="C27" s="53">
        <v>314</v>
      </c>
      <c r="D27" s="53"/>
      <c r="E27" s="49">
        <v>41270</v>
      </c>
      <c r="F27" s="50" t="str">
        <f t="shared" si="0"/>
        <v>A</v>
      </c>
      <c r="G27" s="51">
        <f t="shared" si="1"/>
        <v>3453.84</v>
      </c>
    </row>
    <row r="28" spans="1:7" ht="12.75">
      <c r="A28" s="46">
        <v>41274</v>
      </c>
      <c r="B28" s="52" t="s">
        <v>123</v>
      </c>
      <c r="C28" s="53">
        <v>13.94</v>
      </c>
      <c r="D28" s="53"/>
      <c r="E28" s="49">
        <v>41274</v>
      </c>
      <c r="F28" s="50" t="str">
        <f t="shared" si="0"/>
        <v>A</v>
      </c>
      <c r="G28" s="51">
        <f t="shared" si="1"/>
        <v>3439.9</v>
      </c>
    </row>
    <row r="29" spans="1:7" ht="12.75">
      <c r="A29" s="46"/>
      <c r="B29" s="52"/>
      <c r="C29" s="53"/>
      <c r="D29" s="53"/>
      <c r="E29" s="49"/>
      <c r="F29" s="50"/>
      <c r="G29" s="51"/>
    </row>
    <row r="30" spans="1:7" ht="12.75">
      <c r="A30" s="46"/>
      <c r="B30" s="52"/>
      <c r="C30" s="53"/>
      <c r="D30" s="53"/>
      <c r="E30" s="49"/>
      <c r="F30" s="50"/>
      <c r="G30" s="51"/>
    </row>
    <row r="31" spans="1:7" ht="12.75">
      <c r="A31" s="46"/>
      <c r="B31" s="52"/>
      <c r="C31" s="53"/>
      <c r="D31" s="53"/>
      <c r="E31" s="49"/>
      <c r="F31" s="50"/>
      <c r="G31" s="51"/>
    </row>
    <row r="32" spans="1:7" ht="12.75">
      <c r="A32" s="46"/>
      <c r="B32" s="52"/>
      <c r="C32" s="53"/>
      <c r="D32" s="53"/>
      <c r="E32" s="49"/>
      <c r="F32" s="50"/>
      <c r="G32" s="51"/>
    </row>
    <row r="33" spans="1:7" ht="12.75">
      <c r="A33" s="46"/>
      <c r="B33" s="52"/>
      <c r="C33" s="55"/>
      <c r="D33" s="53"/>
      <c r="E33" s="49"/>
      <c r="F33" s="50"/>
      <c r="G33" s="51"/>
    </row>
    <row r="34" spans="1:7" ht="12.75">
      <c r="A34" s="56"/>
      <c r="B34" s="57"/>
      <c r="C34" s="58"/>
      <c r="D34" s="53"/>
      <c r="E34" s="49"/>
      <c r="F34" s="50"/>
      <c r="G34" s="51"/>
    </row>
    <row r="35" spans="1:7" ht="12.75">
      <c r="A35" s="59"/>
      <c r="B35" s="60" t="s">
        <v>29</v>
      </c>
      <c r="C35" s="61"/>
      <c r="D35" s="62"/>
      <c r="E35" s="63">
        <v>38717</v>
      </c>
      <c r="F35" s="64" t="s">
        <v>124</v>
      </c>
      <c r="G35" s="65">
        <f>G28</f>
        <v>3439.9</v>
      </c>
    </row>
    <row r="36" spans="1:7" ht="12.75">
      <c r="A36" s="16"/>
      <c r="B36" s="6"/>
      <c r="C36" s="6"/>
      <c r="D36" s="6"/>
      <c r="E36" s="6"/>
      <c r="F36" s="6"/>
      <c r="G36" s="7"/>
    </row>
    <row r="37" spans="1:7" ht="12.75">
      <c r="A37" s="21" t="s">
        <v>30</v>
      </c>
      <c r="B37" s="9"/>
      <c r="C37" s="9"/>
      <c r="D37" s="9"/>
      <c r="E37" s="9"/>
      <c r="F37" s="9"/>
      <c r="G37" s="10"/>
    </row>
    <row r="38" spans="1:7" ht="12.75">
      <c r="A38" s="21" t="s">
        <v>31</v>
      </c>
      <c r="B38" s="9" t="s">
        <v>32</v>
      </c>
      <c r="C38" s="34"/>
      <c r="D38" s="9" t="s">
        <v>33</v>
      </c>
      <c r="E38" s="66"/>
      <c r="F38" s="9"/>
      <c r="G38" s="10"/>
    </row>
    <row r="39" spans="1:7" ht="12.75">
      <c r="A39" s="21" t="s">
        <v>34</v>
      </c>
      <c r="B39" s="9" t="s">
        <v>32</v>
      </c>
      <c r="C39" s="34"/>
      <c r="D39" s="9" t="s">
        <v>33</v>
      </c>
      <c r="E39" s="66"/>
      <c r="F39" s="9"/>
      <c r="G39" s="10"/>
    </row>
    <row r="40" spans="1:7" ht="12.75">
      <c r="A40" s="21"/>
      <c r="B40" s="9"/>
      <c r="C40" s="9"/>
      <c r="D40" s="9"/>
      <c r="E40" s="9"/>
      <c r="F40" s="9"/>
      <c r="G40" s="10"/>
    </row>
    <row r="41" spans="1:7" ht="12.75">
      <c r="A41" s="21" t="s">
        <v>35</v>
      </c>
      <c r="B41" s="9"/>
      <c r="C41" s="9"/>
      <c r="D41" s="9"/>
      <c r="E41" s="9"/>
      <c r="F41" s="9"/>
      <c r="G41" s="10"/>
    </row>
    <row r="42" spans="1:7" ht="12.75">
      <c r="A42" s="21"/>
      <c r="B42" s="9" t="s">
        <v>32</v>
      </c>
      <c r="C42" s="34"/>
      <c r="D42" s="9" t="s">
        <v>36</v>
      </c>
      <c r="E42" s="67"/>
      <c r="F42" s="9"/>
      <c r="G42" s="10"/>
    </row>
    <row r="43" spans="1:7" ht="12.75">
      <c r="A43" s="27"/>
      <c r="B43" s="12"/>
      <c r="C43" s="12"/>
      <c r="D43" s="12"/>
      <c r="E43" s="12"/>
      <c r="F43" s="12"/>
      <c r="G43" s="13"/>
    </row>
  </sheetData>
  <sheetProtection/>
  <mergeCells count="5">
    <mergeCell ref="F11:G11"/>
    <mergeCell ref="C7:E7"/>
    <mergeCell ref="A11:A12"/>
    <mergeCell ref="B11:B12"/>
    <mergeCell ref="C11:E11"/>
  </mergeCells>
  <printOptions/>
  <pageMargins left="0.46" right="0.39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2" max="3" width="11.7109375" style="0" customWidth="1"/>
    <col min="5" max="5" width="11.7109375" style="0" customWidth="1"/>
    <col min="6" max="6" width="11.57421875" style="0" customWidth="1"/>
    <col min="8" max="9" width="11.7109375" style="0" customWidth="1"/>
  </cols>
  <sheetData>
    <row r="1" spans="1:9" ht="12.75">
      <c r="A1" s="68" t="s">
        <v>38</v>
      </c>
      <c r="B1" s="6"/>
      <c r="C1" s="6"/>
      <c r="D1" s="69"/>
      <c r="E1" s="6"/>
      <c r="F1" s="6" t="s">
        <v>13</v>
      </c>
      <c r="G1" s="70"/>
      <c r="H1" s="6"/>
      <c r="I1" s="7"/>
    </row>
    <row r="2" spans="1:9" ht="12.75">
      <c r="A2" s="21" t="s">
        <v>14</v>
      </c>
      <c r="B2" s="9"/>
      <c r="C2" s="9"/>
      <c r="D2" s="35"/>
      <c r="E2" s="9" t="s">
        <v>15</v>
      </c>
      <c r="F2" s="35"/>
      <c r="G2" s="35"/>
      <c r="H2" s="35"/>
      <c r="I2" s="10"/>
    </row>
    <row r="3" spans="1:9" ht="12.75">
      <c r="A3" s="27"/>
      <c r="B3" s="12"/>
      <c r="C3" s="12"/>
      <c r="D3" s="12"/>
      <c r="E3" s="12"/>
      <c r="F3" s="12"/>
      <c r="G3" s="12"/>
      <c r="H3" s="12"/>
      <c r="I3" s="13"/>
    </row>
    <row r="4" spans="1:9" ht="12.75">
      <c r="A4" s="152" t="s">
        <v>37</v>
      </c>
      <c r="B4" s="148" t="s">
        <v>22</v>
      </c>
      <c r="C4" s="153"/>
      <c r="D4" s="154"/>
      <c r="E4" s="147" t="s">
        <v>39</v>
      </c>
      <c r="F4" s="147"/>
      <c r="G4" s="151" t="s">
        <v>40</v>
      </c>
      <c r="H4" s="147" t="s">
        <v>41</v>
      </c>
      <c r="I4" s="147"/>
    </row>
    <row r="5" spans="1:9" ht="12.75">
      <c r="A5" s="152"/>
      <c r="B5" s="45" t="s">
        <v>24</v>
      </c>
      <c r="C5" s="44" t="s">
        <v>25</v>
      </c>
      <c r="D5" s="43" t="s">
        <v>26</v>
      </c>
      <c r="E5" s="45" t="s">
        <v>24</v>
      </c>
      <c r="F5" s="45" t="s">
        <v>25</v>
      </c>
      <c r="G5" s="151"/>
      <c r="H5" s="45" t="s">
        <v>24</v>
      </c>
      <c r="I5" s="45" t="s">
        <v>25</v>
      </c>
    </row>
    <row r="6" spans="1:9" ht="12.75">
      <c r="A6" s="36" t="s">
        <v>70</v>
      </c>
      <c r="B6" s="48"/>
      <c r="C6" s="48">
        <v>2102.69</v>
      </c>
      <c r="D6" s="49">
        <v>41182</v>
      </c>
      <c r="E6" s="71">
        <f>IF(B6&lt;&gt;0,B6,0)</f>
        <v>0</v>
      </c>
      <c r="F6" s="71">
        <f>IF(C6&lt;&gt;0,C6,0)</f>
        <v>2102.69</v>
      </c>
      <c r="G6" s="72">
        <f>IF(D7&lt;&gt;0,D7-D6,0)</f>
        <v>-25</v>
      </c>
      <c r="H6" s="72">
        <f>IF(A6&lt;&gt;0,ROUND(G6*E6,0),0)</f>
        <v>0</v>
      </c>
      <c r="I6" s="72">
        <f>IF(A6&lt;&gt;0,ROUND(G6*F6,0),0)</f>
        <v>-52567</v>
      </c>
    </row>
    <row r="7" spans="1:9" ht="12.75">
      <c r="A7" s="36">
        <v>1</v>
      </c>
      <c r="B7" s="53"/>
      <c r="C7" s="53">
        <v>22.15</v>
      </c>
      <c r="D7" s="49">
        <v>41157</v>
      </c>
      <c r="E7" s="71">
        <f>IF(AND(A7&lt;&gt;0,(F6-E6-B7+C7)&lt;0),(F6-E6-B7+C7)*-1,0)</f>
        <v>0</v>
      </c>
      <c r="F7" s="71">
        <f>IF(AND(A7&lt;&gt;0,(F6-E6-B7+C7)&gt;0),F6-E6-B7+C7,0)</f>
        <v>2124.84</v>
      </c>
      <c r="G7" s="72">
        <f aca="true" t="shared" si="0" ref="G7:G21">IF(D8&lt;&gt;0,D8-D7,0)</f>
        <v>39</v>
      </c>
      <c r="H7" s="72">
        <f aca="true" t="shared" si="1" ref="H7:H21">IF(A7&lt;&gt;0,ROUND(G7*E7,0),0)</f>
        <v>0</v>
      </c>
      <c r="I7" s="72">
        <f aca="true" t="shared" si="2" ref="I7:I21">IF(A7&lt;&gt;0,ROUND(G7*F7,0),0)</f>
        <v>82869</v>
      </c>
    </row>
    <row r="8" spans="1:9" ht="12.75">
      <c r="A8" s="36">
        <v>2</v>
      </c>
      <c r="B8" s="53"/>
      <c r="C8" s="53">
        <v>1204</v>
      </c>
      <c r="D8" s="49">
        <v>41196</v>
      </c>
      <c r="E8" s="71">
        <f aca="true" t="shared" si="3" ref="E8:E21">IF(AND(A8&lt;&gt;0,(F7-E7-B8+C8)&lt;0),(F7-E7-B8+C8)*-1,0)</f>
        <v>0</v>
      </c>
      <c r="F8" s="71">
        <f aca="true" t="shared" si="4" ref="F8:F21">IF(AND(A8&lt;&gt;0,(F7-E7-B8+C8)&gt;0),F7-E7-B8+C8,0)</f>
        <v>3328.84</v>
      </c>
      <c r="G8" s="72">
        <f t="shared" si="0"/>
        <v>4</v>
      </c>
      <c r="H8" s="72">
        <f t="shared" si="1"/>
        <v>0</v>
      </c>
      <c r="I8" s="72">
        <f t="shared" si="2"/>
        <v>13315</v>
      </c>
    </row>
    <row r="9" spans="1:9" ht="12.75">
      <c r="A9" s="36">
        <v>3</v>
      </c>
      <c r="B9" s="53">
        <v>980</v>
      </c>
      <c r="C9" s="53"/>
      <c r="D9" s="49">
        <v>41200</v>
      </c>
      <c r="E9" s="71">
        <f t="shared" si="3"/>
        <v>0</v>
      </c>
      <c r="F9" s="71">
        <f t="shared" si="4"/>
        <v>2348.84</v>
      </c>
      <c r="G9" s="72">
        <f t="shared" si="0"/>
        <v>19</v>
      </c>
      <c r="H9" s="72">
        <f t="shared" si="1"/>
        <v>0</v>
      </c>
      <c r="I9" s="72">
        <f t="shared" si="2"/>
        <v>44628</v>
      </c>
    </row>
    <row r="10" spans="1:9" ht="12.75">
      <c r="A10" s="36">
        <v>4</v>
      </c>
      <c r="B10" s="53">
        <v>120</v>
      </c>
      <c r="C10" s="53"/>
      <c r="D10" s="49">
        <v>41219</v>
      </c>
      <c r="E10" s="71">
        <f t="shared" si="3"/>
        <v>0</v>
      </c>
      <c r="F10" s="71">
        <f t="shared" si="4"/>
        <v>2228.84</v>
      </c>
      <c r="G10" s="72">
        <f t="shared" si="0"/>
        <v>-2</v>
      </c>
      <c r="H10" s="72">
        <f t="shared" si="1"/>
        <v>0</v>
      </c>
      <c r="I10" s="72">
        <f t="shared" si="2"/>
        <v>-4458</v>
      </c>
    </row>
    <row r="11" spans="1:9" ht="12.75">
      <c r="A11" s="36">
        <v>5</v>
      </c>
      <c r="B11" s="53">
        <v>860</v>
      </c>
      <c r="C11" s="53"/>
      <c r="D11" s="49">
        <v>41217</v>
      </c>
      <c r="E11" s="71">
        <f t="shared" si="3"/>
        <v>0</v>
      </c>
      <c r="F11" s="71">
        <f t="shared" si="4"/>
        <v>1368.8400000000001</v>
      </c>
      <c r="G11" s="72">
        <f t="shared" si="0"/>
        <v>3</v>
      </c>
      <c r="H11" s="72">
        <f t="shared" si="1"/>
        <v>0</v>
      </c>
      <c r="I11" s="72">
        <f t="shared" si="2"/>
        <v>4107</v>
      </c>
    </row>
    <row r="12" spans="1:9" ht="12.75">
      <c r="A12" s="36">
        <v>6</v>
      </c>
      <c r="B12" s="53"/>
      <c r="C12" s="53">
        <v>1380</v>
      </c>
      <c r="D12" s="49">
        <v>41220</v>
      </c>
      <c r="E12" s="71">
        <f t="shared" si="3"/>
        <v>0</v>
      </c>
      <c r="F12" s="71">
        <f t="shared" si="4"/>
        <v>2748.84</v>
      </c>
      <c r="G12" s="72">
        <f t="shared" si="0"/>
        <v>20</v>
      </c>
      <c r="H12" s="72">
        <f t="shared" si="1"/>
        <v>0</v>
      </c>
      <c r="I12" s="72">
        <f t="shared" si="2"/>
        <v>54977</v>
      </c>
    </row>
    <row r="13" spans="1:9" ht="12.75">
      <c r="A13" s="36">
        <v>7</v>
      </c>
      <c r="B13" s="53">
        <v>850</v>
      </c>
      <c r="C13" s="53"/>
      <c r="D13" s="49">
        <v>41240</v>
      </c>
      <c r="E13" s="71">
        <f t="shared" si="3"/>
        <v>0</v>
      </c>
      <c r="F13" s="71">
        <f t="shared" si="4"/>
        <v>1898.8400000000001</v>
      </c>
      <c r="G13" s="72">
        <f t="shared" si="0"/>
        <v>-21</v>
      </c>
      <c r="H13" s="72">
        <f t="shared" si="1"/>
        <v>0</v>
      </c>
      <c r="I13" s="72">
        <f t="shared" si="2"/>
        <v>-39876</v>
      </c>
    </row>
    <row r="14" spans="1:9" ht="12.75">
      <c r="A14" s="36">
        <v>8</v>
      </c>
      <c r="B14" s="53">
        <v>270</v>
      </c>
      <c r="C14" s="53"/>
      <c r="D14" s="49">
        <v>41219</v>
      </c>
      <c r="E14" s="71">
        <f t="shared" si="3"/>
        <v>0</v>
      </c>
      <c r="F14" s="71">
        <f t="shared" si="4"/>
        <v>1628.8400000000001</v>
      </c>
      <c r="G14" s="72">
        <f t="shared" si="0"/>
        <v>34</v>
      </c>
      <c r="H14" s="72">
        <f t="shared" si="1"/>
        <v>0</v>
      </c>
      <c r="I14" s="72">
        <f t="shared" si="2"/>
        <v>55381</v>
      </c>
    </row>
    <row r="15" spans="1:9" ht="12.75">
      <c r="A15" s="36">
        <v>9</v>
      </c>
      <c r="B15" s="53">
        <v>980</v>
      </c>
      <c r="C15" s="53"/>
      <c r="D15" s="49">
        <v>41253</v>
      </c>
      <c r="E15" s="71">
        <f t="shared" si="3"/>
        <v>0</v>
      </c>
      <c r="F15" s="71">
        <f t="shared" si="4"/>
        <v>648.8400000000001</v>
      </c>
      <c r="G15" s="72">
        <f t="shared" si="0"/>
        <v>1</v>
      </c>
      <c r="H15" s="72">
        <f t="shared" si="1"/>
        <v>0</v>
      </c>
      <c r="I15" s="72">
        <f t="shared" si="2"/>
        <v>649</v>
      </c>
    </row>
    <row r="16" spans="1:9" ht="12.75">
      <c r="A16" s="36">
        <v>10</v>
      </c>
      <c r="B16" s="53"/>
      <c r="C16" s="53">
        <v>1270</v>
      </c>
      <c r="D16" s="49">
        <v>41254</v>
      </c>
      <c r="E16" s="71">
        <f t="shared" si="3"/>
        <v>0</v>
      </c>
      <c r="F16" s="71">
        <f t="shared" si="4"/>
        <v>1918.8400000000001</v>
      </c>
      <c r="G16" s="72">
        <f t="shared" si="0"/>
        <v>19</v>
      </c>
      <c r="H16" s="72">
        <f t="shared" si="1"/>
        <v>0</v>
      </c>
      <c r="I16" s="72">
        <f t="shared" si="2"/>
        <v>36458</v>
      </c>
    </row>
    <row r="17" spans="1:9" ht="12.75">
      <c r="A17" s="36">
        <v>11</v>
      </c>
      <c r="B17" s="53">
        <v>351</v>
      </c>
      <c r="C17" s="53"/>
      <c r="D17" s="49">
        <v>41273</v>
      </c>
      <c r="E17" s="71">
        <f t="shared" si="3"/>
        <v>0</v>
      </c>
      <c r="F17" s="71">
        <f t="shared" si="4"/>
        <v>1567.8400000000001</v>
      </c>
      <c r="G17" s="72">
        <f t="shared" si="0"/>
        <v>-11</v>
      </c>
      <c r="H17" s="72">
        <f t="shared" si="1"/>
        <v>0</v>
      </c>
      <c r="I17" s="72">
        <f t="shared" si="2"/>
        <v>-17246</v>
      </c>
    </row>
    <row r="18" spans="1:9" ht="12.75">
      <c r="A18" s="36">
        <v>12</v>
      </c>
      <c r="B18" s="53"/>
      <c r="C18" s="53">
        <v>1220</v>
      </c>
      <c r="D18" s="49">
        <v>41262</v>
      </c>
      <c r="E18" s="71">
        <f t="shared" si="3"/>
        <v>0</v>
      </c>
      <c r="F18" s="71">
        <f t="shared" si="4"/>
        <v>2787.84</v>
      </c>
      <c r="G18" s="72">
        <f t="shared" si="0"/>
        <v>2</v>
      </c>
      <c r="H18" s="72">
        <f t="shared" si="1"/>
        <v>0</v>
      </c>
      <c r="I18" s="72">
        <f t="shared" si="2"/>
        <v>5576</v>
      </c>
    </row>
    <row r="19" spans="1:9" ht="12.75">
      <c r="A19" s="36">
        <v>13</v>
      </c>
      <c r="B19" s="53"/>
      <c r="C19" s="53">
        <v>980</v>
      </c>
      <c r="D19" s="49">
        <v>41264</v>
      </c>
      <c r="E19" s="71">
        <f t="shared" si="3"/>
        <v>0</v>
      </c>
      <c r="F19" s="71">
        <f t="shared" si="4"/>
        <v>3767.84</v>
      </c>
      <c r="G19" s="72">
        <f t="shared" si="0"/>
        <v>6</v>
      </c>
      <c r="H19" s="72">
        <f t="shared" si="1"/>
        <v>0</v>
      </c>
      <c r="I19" s="72">
        <f t="shared" si="2"/>
        <v>22607</v>
      </c>
    </row>
    <row r="20" spans="1:9" ht="12.75">
      <c r="A20" s="36">
        <v>14</v>
      </c>
      <c r="B20" s="53">
        <v>314</v>
      </c>
      <c r="C20" s="53"/>
      <c r="D20" s="49">
        <v>41270</v>
      </c>
      <c r="E20" s="71">
        <f t="shared" si="3"/>
        <v>0</v>
      </c>
      <c r="F20" s="71">
        <f t="shared" si="4"/>
        <v>3453.84</v>
      </c>
      <c r="G20" s="72">
        <f t="shared" si="0"/>
        <v>4</v>
      </c>
      <c r="H20" s="72">
        <f t="shared" si="1"/>
        <v>0</v>
      </c>
      <c r="I20" s="72">
        <f t="shared" si="2"/>
        <v>13815</v>
      </c>
    </row>
    <row r="21" spans="1:9" ht="12.75">
      <c r="A21" s="36">
        <v>15</v>
      </c>
      <c r="B21" s="53">
        <v>13.94</v>
      </c>
      <c r="C21" s="53"/>
      <c r="D21" s="49">
        <v>41274</v>
      </c>
      <c r="E21" s="71">
        <f t="shared" si="3"/>
        <v>0</v>
      </c>
      <c r="F21" s="71">
        <f t="shared" si="4"/>
        <v>3439.9</v>
      </c>
      <c r="G21" s="72">
        <f t="shared" si="0"/>
        <v>0</v>
      </c>
      <c r="H21" s="72">
        <f t="shared" si="1"/>
        <v>0</v>
      </c>
      <c r="I21" s="72">
        <f t="shared" si="2"/>
        <v>0</v>
      </c>
    </row>
    <row r="22" spans="1:9" ht="12.75">
      <c r="A22" s="36">
        <v>16</v>
      </c>
      <c r="B22" s="53"/>
      <c r="C22" s="53"/>
      <c r="D22" s="49"/>
      <c r="E22" s="71"/>
      <c r="F22" s="71"/>
      <c r="G22" s="72"/>
      <c r="H22" s="72"/>
      <c r="I22" s="72"/>
    </row>
    <row r="23" spans="1:9" ht="12.75">
      <c r="A23" s="36"/>
      <c r="B23" s="53"/>
      <c r="C23" s="53"/>
      <c r="D23" s="49"/>
      <c r="E23" s="71"/>
      <c r="F23" s="71"/>
      <c r="G23" s="72"/>
      <c r="H23" s="72"/>
      <c r="I23" s="72"/>
    </row>
    <row r="24" spans="1:9" ht="12.75">
      <c r="A24" s="36"/>
      <c r="B24" s="53"/>
      <c r="C24" s="53"/>
      <c r="D24" s="49"/>
      <c r="E24" s="71"/>
      <c r="F24" s="71"/>
      <c r="G24" s="72"/>
      <c r="H24" s="72"/>
      <c r="I24" s="72"/>
    </row>
    <row r="25" spans="1:9" ht="12.75">
      <c r="A25" s="36"/>
      <c r="B25" s="53"/>
      <c r="C25" s="53"/>
      <c r="D25" s="49"/>
      <c r="E25" s="71"/>
      <c r="F25" s="71"/>
      <c r="G25" s="72"/>
      <c r="H25" s="72"/>
      <c r="I25" s="72"/>
    </row>
    <row r="26" spans="1:9" ht="12.75">
      <c r="A26" s="36"/>
      <c r="B26" s="55"/>
      <c r="C26" s="53"/>
      <c r="D26" s="49"/>
      <c r="E26" s="71"/>
      <c r="F26" s="71"/>
      <c r="G26" s="72"/>
      <c r="H26" s="72"/>
      <c r="I26" s="72"/>
    </row>
    <row r="27" spans="1:9" ht="12.75">
      <c r="A27" s="21"/>
      <c r="B27" s="61"/>
      <c r="C27" s="73"/>
      <c r="D27" s="49"/>
      <c r="E27" s="71"/>
      <c r="F27" s="71"/>
      <c r="G27" s="72"/>
      <c r="H27" s="72"/>
      <c r="I27" s="72"/>
    </row>
    <row r="28" spans="1:9" ht="12.75">
      <c r="A28" s="74"/>
      <c r="B28" s="75"/>
      <c r="C28" s="76"/>
      <c r="D28" s="77"/>
      <c r="E28" s="78"/>
      <c r="F28" s="78"/>
      <c r="G28" s="79">
        <f>SUM(G6:G27)</f>
        <v>92</v>
      </c>
      <c r="H28" s="80">
        <f>SUM(H6:H27)</f>
        <v>0</v>
      </c>
      <c r="I28" s="81">
        <f>SUM(I6:I27)</f>
        <v>220235</v>
      </c>
    </row>
    <row r="29" spans="1:9" ht="13.5" thickBot="1">
      <c r="A29" s="9"/>
      <c r="B29" s="41"/>
      <c r="C29" s="41"/>
      <c r="D29" s="41"/>
      <c r="E29" s="41"/>
      <c r="F29" s="41"/>
      <c r="G29" s="82"/>
      <c r="H29" s="82"/>
      <c r="I29" s="82"/>
    </row>
    <row r="30" spans="1:9" ht="12.75">
      <c r="A30" s="83" t="s">
        <v>81</v>
      </c>
      <c r="B30" s="84"/>
      <c r="C30" s="85">
        <v>2102.69</v>
      </c>
      <c r="D30" s="86" t="s">
        <v>42</v>
      </c>
      <c r="E30" s="84"/>
      <c r="F30" s="87"/>
      <c r="I30" s="9"/>
    </row>
    <row r="31" spans="1:9" ht="12.75">
      <c r="A31" s="88" t="s">
        <v>82</v>
      </c>
      <c r="B31" s="9"/>
      <c r="C31" s="89">
        <f>SUM(Estratto!D13:D34)</f>
        <v>8178.84</v>
      </c>
      <c r="D31" s="21" t="s">
        <v>43</v>
      </c>
      <c r="E31" s="9"/>
      <c r="F31" s="90">
        <f>Estratto!G35</f>
        <v>3439.9</v>
      </c>
      <c r="H31" s="2"/>
      <c r="I31" s="9"/>
    </row>
    <row r="32" spans="1:9" ht="12.75">
      <c r="A32" s="88"/>
      <c r="B32" s="9"/>
      <c r="C32" s="9"/>
      <c r="D32" s="21"/>
      <c r="E32" s="9"/>
      <c r="F32" s="91"/>
      <c r="I32" s="9"/>
    </row>
    <row r="33" spans="1:9" s="4" customFormat="1" ht="12.75">
      <c r="A33" s="92" t="s">
        <v>80</v>
      </c>
      <c r="B33" s="9"/>
      <c r="C33" s="89">
        <f>ROUND(I28/G28,2)</f>
        <v>2393.86</v>
      </c>
      <c r="D33" s="93" t="s">
        <v>83</v>
      </c>
      <c r="E33" s="41"/>
      <c r="F33" s="90">
        <f>ROUND(H28/G28,2)</f>
        <v>0</v>
      </c>
      <c r="I33" s="41"/>
    </row>
    <row r="34" spans="1:9" s="4" customFormat="1" ht="12.75">
      <c r="A34" s="88" t="s">
        <v>87</v>
      </c>
      <c r="B34" s="9"/>
      <c r="C34" s="94">
        <f>C33/(C30+C31)*365</f>
        <v>84.9833536448369</v>
      </c>
      <c r="D34" s="93" t="s">
        <v>84</v>
      </c>
      <c r="E34" s="41"/>
      <c r="F34" s="95"/>
      <c r="I34" s="41"/>
    </row>
    <row r="35" spans="1:9" ht="13.5" thickBot="1">
      <c r="A35" s="96"/>
      <c r="B35" s="97"/>
      <c r="C35" s="97"/>
      <c r="D35" s="98"/>
      <c r="E35" s="97"/>
      <c r="F35" s="99"/>
      <c r="I35" s="9"/>
    </row>
    <row r="36" spans="1:9" ht="13.5" thickBot="1">
      <c r="A36" s="88"/>
      <c r="B36" s="9"/>
      <c r="C36" s="9"/>
      <c r="D36" s="9"/>
      <c r="E36" s="9"/>
      <c r="F36" s="100"/>
      <c r="G36" s="9"/>
      <c r="H36" s="9"/>
      <c r="I36" s="9"/>
    </row>
    <row r="37" spans="1:4" ht="25.5">
      <c r="A37" s="101" t="s">
        <v>37</v>
      </c>
      <c r="B37" s="102" t="s">
        <v>79</v>
      </c>
      <c r="C37" s="103" t="s">
        <v>78</v>
      </c>
      <c r="D37" s="104" t="s">
        <v>76</v>
      </c>
    </row>
    <row r="38" spans="1:4" ht="12.75">
      <c r="A38" s="105" t="s">
        <v>70</v>
      </c>
      <c r="B38" s="71">
        <f>Estratto!G13</f>
        <v>2102.69</v>
      </c>
      <c r="C38" s="89">
        <f>F6-E6</f>
        <v>2102.69</v>
      </c>
      <c r="D38" s="106">
        <v>5000</v>
      </c>
    </row>
    <row r="39" spans="1:4" ht="12.75">
      <c r="A39" s="105">
        <v>1</v>
      </c>
      <c r="B39" s="71">
        <f>Estratto!G14</f>
        <v>2124.84</v>
      </c>
      <c r="C39" s="89">
        <f aca="true" t="shared" si="5" ref="C39:C58">F7-E7</f>
        <v>2124.84</v>
      </c>
      <c r="D39" s="107"/>
    </row>
    <row r="40" spans="1:4" ht="12.75">
      <c r="A40" s="105">
        <v>2</v>
      </c>
      <c r="B40" s="71">
        <f>Estratto!G15</f>
        <v>3328.84</v>
      </c>
      <c r="C40" s="89">
        <f t="shared" si="5"/>
        <v>3328.84</v>
      </c>
      <c r="D40" s="107"/>
    </row>
    <row r="41" spans="1:4" ht="12.75">
      <c r="A41" s="105">
        <v>3</v>
      </c>
      <c r="B41" s="71">
        <f>Estratto!G16</f>
        <v>2348.84</v>
      </c>
      <c r="C41" s="89">
        <f t="shared" si="5"/>
        <v>2348.84</v>
      </c>
      <c r="D41" s="107"/>
    </row>
    <row r="42" spans="1:4" ht="12.75">
      <c r="A42" s="105">
        <v>4</v>
      </c>
      <c r="B42" s="71">
        <f>Estratto!G17</f>
        <v>2228.84</v>
      </c>
      <c r="C42" s="89">
        <f t="shared" si="5"/>
        <v>2228.84</v>
      </c>
      <c r="D42" s="107"/>
    </row>
    <row r="43" spans="1:4" ht="12.75">
      <c r="A43" s="105">
        <v>5</v>
      </c>
      <c r="B43" s="71">
        <f>Estratto!G18</f>
        <v>1368.8400000000001</v>
      </c>
      <c r="C43" s="89">
        <f t="shared" si="5"/>
        <v>1368.8400000000001</v>
      </c>
      <c r="D43" s="107"/>
    </row>
    <row r="44" spans="1:4" ht="12.75">
      <c r="A44" s="105">
        <v>6</v>
      </c>
      <c r="B44" s="71">
        <f>Estratto!G19</f>
        <v>2748.84</v>
      </c>
      <c r="C44" s="89">
        <f t="shared" si="5"/>
        <v>2748.84</v>
      </c>
      <c r="D44" s="107"/>
    </row>
    <row r="45" spans="1:4" ht="12.75">
      <c r="A45" s="105">
        <v>7</v>
      </c>
      <c r="B45" s="71">
        <f>Estratto!G20</f>
        <v>1898.8400000000001</v>
      </c>
      <c r="C45" s="89">
        <f t="shared" si="5"/>
        <v>1898.8400000000001</v>
      </c>
      <c r="D45" s="107"/>
    </row>
    <row r="46" spans="1:4" ht="12.75">
      <c r="A46" s="105">
        <v>8</v>
      </c>
      <c r="B46" s="71">
        <f>Estratto!G21</f>
        <v>1628.8400000000001</v>
      </c>
      <c r="C46" s="89">
        <f t="shared" si="5"/>
        <v>1628.8400000000001</v>
      </c>
      <c r="D46" s="107"/>
    </row>
    <row r="47" spans="1:4" ht="12.75">
      <c r="A47" s="105">
        <v>9</v>
      </c>
      <c r="B47" s="71">
        <f>Estratto!G22</f>
        <v>648.8400000000001</v>
      </c>
      <c r="C47" s="89">
        <f t="shared" si="5"/>
        <v>648.8400000000001</v>
      </c>
      <c r="D47" s="107"/>
    </row>
    <row r="48" spans="1:4" ht="12.75">
      <c r="A48" s="105">
        <v>10</v>
      </c>
      <c r="B48" s="71">
        <f>Estratto!G23</f>
        <v>1918.8400000000001</v>
      </c>
      <c r="C48" s="89">
        <f t="shared" si="5"/>
        <v>1918.8400000000001</v>
      </c>
      <c r="D48" s="107"/>
    </row>
    <row r="49" spans="1:4" ht="12.75">
      <c r="A49" s="105">
        <v>11</v>
      </c>
      <c r="B49" s="71">
        <f>Estratto!G24</f>
        <v>1567.8400000000001</v>
      </c>
      <c r="C49" s="89">
        <f t="shared" si="5"/>
        <v>1567.8400000000001</v>
      </c>
      <c r="D49" s="107"/>
    </row>
    <row r="50" spans="1:4" ht="12.75">
      <c r="A50" s="105">
        <v>12</v>
      </c>
      <c r="B50" s="71">
        <f>Estratto!G25</f>
        <v>2787.84</v>
      </c>
      <c r="C50" s="89">
        <f t="shared" si="5"/>
        <v>2787.84</v>
      </c>
      <c r="D50" s="107"/>
    </row>
    <row r="51" spans="1:4" ht="12.75">
      <c r="A51" s="105">
        <v>13</v>
      </c>
      <c r="B51" s="71">
        <f>Estratto!G26</f>
        <v>3767.84</v>
      </c>
      <c r="C51" s="89">
        <f t="shared" si="5"/>
        <v>3767.84</v>
      </c>
      <c r="D51" s="107"/>
    </row>
    <row r="52" spans="1:4" ht="12.75">
      <c r="A52" s="105">
        <v>14</v>
      </c>
      <c r="B52" s="71">
        <f>Estratto!G27</f>
        <v>3453.84</v>
      </c>
      <c r="C52" s="89">
        <f t="shared" si="5"/>
        <v>3453.84</v>
      </c>
      <c r="D52" s="107"/>
    </row>
    <row r="53" spans="1:4" ht="12.75">
      <c r="A53" s="105">
        <v>15</v>
      </c>
      <c r="B53" s="71">
        <f>Estratto!G28</f>
        <v>3439.9</v>
      </c>
      <c r="C53" s="89">
        <f t="shared" si="5"/>
        <v>3439.9</v>
      </c>
      <c r="D53" s="107"/>
    </row>
    <row r="54" spans="1:4" ht="12.75">
      <c r="A54" s="105">
        <v>16</v>
      </c>
      <c r="B54" s="71">
        <f>Estratto!G29</f>
        <v>0</v>
      </c>
      <c r="C54" s="89">
        <f t="shared" si="5"/>
        <v>0</v>
      </c>
      <c r="D54" s="107"/>
    </row>
    <row r="55" spans="1:4" ht="12.75">
      <c r="A55" s="105">
        <v>17</v>
      </c>
      <c r="B55" s="71">
        <f>Estratto!G30</f>
        <v>0</v>
      </c>
      <c r="C55" s="89">
        <f t="shared" si="5"/>
        <v>0</v>
      </c>
      <c r="D55" s="107"/>
    </row>
    <row r="56" spans="1:4" ht="12.75">
      <c r="A56" s="105">
        <v>18</v>
      </c>
      <c r="B56" s="71">
        <f>Estratto!G31</f>
        <v>0</v>
      </c>
      <c r="C56" s="89">
        <f t="shared" si="5"/>
        <v>0</v>
      </c>
      <c r="D56" s="107"/>
    </row>
    <row r="57" spans="1:4" ht="12.75">
      <c r="A57" s="105">
        <v>19</v>
      </c>
      <c r="B57" s="71">
        <f>Estratto!G32</f>
        <v>0</v>
      </c>
      <c r="C57" s="89">
        <f t="shared" si="5"/>
        <v>0</v>
      </c>
      <c r="D57" s="107"/>
    </row>
    <row r="58" spans="1:4" ht="12.75">
      <c r="A58" s="105" t="s">
        <v>85</v>
      </c>
      <c r="B58" s="71">
        <f>Estratto!G33</f>
        <v>0</v>
      </c>
      <c r="C58" s="89">
        <f t="shared" si="5"/>
        <v>0</v>
      </c>
      <c r="D58" s="107"/>
    </row>
    <row r="59" spans="1:4" ht="12.75">
      <c r="A59" s="108"/>
      <c r="B59" s="71"/>
      <c r="C59" s="89"/>
      <c r="D59" s="109"/>
    </row>
    <row r="60" spans="1:4" ht="26.25" thickBot="1">
      <c r="A60" s="110" t="s">
        <v>77</v>
      </c>
      <c r="B60" s="111">
        <f>Estratto!G35</f>
        <v>3439.9</v>
      </c>
      <c r="C60" s="112">
        <f>C58</f>
        <v>0</v>
      </c>
      <c r="D60" s="113"/>
    </row>
  </sheetData>
  <sheetProtection/>
  <mergeCells count="5">
    <mergeCell ref="H4:I4"/>
    <mergeCell ref="A4:A5"/>
    <mergeCell ref="B4:D4"/>
    <mergeCell ref="E4:F4"/>
    <mergeCell ref="G4:G5"/>
  </mergeCells>
  <printOptions/>
  <pageMargins left="0.53" right="0.43" top="0.39" bottom="0.57" header="0.5" footer="0.5"/>
  <pageSetup horizontalDpi="360" verticalDpi="36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3.8515625" style="0" customWidth="1"/>
    <col min="5" max="5" width="14.7109375" style="0" customWidth="1"/>
    <col min="6" max="6" width="15.7109375" style="0" customWidth="1"/>
  </cols>
  <sheetData>
    <row r="1" spans="1:7" ht="15" customHeight="1">
      <c r="A1" s="159" t="s">
        <v>71</v>
      </c>
      <c r="B1" s="160"/>
      <c r="C1" s="160"/>
      <c r="D1" s="160"/>
      <c r="E1" s="160"/>
      <c r="F1" s="161"/>
      <c r="G1" s="114"/>
    </row>
    <row r="2" spans="1:7" ht="15" customHeight="1">
      <c r="A2" s="152" t="s">
        <v>72</v>
      </c>
      <c r="B2" s="162"/>
      <c r="C2" s="162"/>
      <c r="D2" s="162"/>
      <c r="E2" s="162"/>
      <c r="F2" s="163"/>
      <c r="G2" s="114"/>
    </row>
    <row r="3" spans="1:6" ht="12.75">
      <c r="A3" s="11" t="s">
        <v>44</v>
      </c>
      <c r="B3" s="9"/>
      <c r="C3" s="9"/>
      <c r="D3" s="9"/>
      <c r="E3" s="9"/>
      <c r="F3" s="10"/>
    </row>
    <row r="4" spans="1:6" ht="12.75">
      <c r="A4" s="21" t="s">
        <v>45</v>
      </c>
      <c r="B4" s="9"/>
      <c r="C4" s="9"/>
      <c r="D4" s="37" t="s">
        <v>59</v>
      </c>
      <c r="E4" s="37" t="s">
        <v>60</v>
      </c>
      <c r="F4" s="115" t="s">
        <v>61</v>
      </c>
    </row>
    <row r="5" spans="1:6" ht="12.75">
      <c r="A5" s="116"/>
      <c r="B5" s="9"/>
      <c r="C5" s="9"/>
      <c r="D5" s="117">
        <f>Estratto!E39</f>
        <v>0</v>
      </c>
      <c r="E5" s="118"/>
      <c r="F5" s="119"/>
    </row>
    <row r="6" spans="1:6" ht="12.75">
      <c r="A6" s="120"/>
      <c r="B6" s="9"/>
      <c r="C6" s="9"/>
      <c r="D6" s="9"/>
      <c r="E6" s="12"/>
      <c r="F6" s="121"/>
    </row>
    <row r="7" spans="1:6" ht="12.75">
      <c r="A7" s="120"/>
      <c r="B7" s="9"/>
      <c r="C7" s="9"/>
      <c r="D7" s="9"/>
      <c r="E7" s="33" t="s">
        <v>63</v>
      </c>
      <c r="F7" s="122"/>
    </row>
    <row r="8" spans="1:6" ht="12.75">
      <c r="A8" s="21" t="s">
        <v>46</v>
      </c>
      <c r="B8" s="9"/>
      <c r="C8" s="9" t="s">
        <v>49</v>
      </c>
      <c r="D8" s="9"/>
      <c r="E8" s="9"/>
      <c r="F8" s="54"/>
    </row>
    <row r="9" spans="1:6" ht="12.75">
      <c r="A9" s="123">
        <v>0.27</v>
      </c>
      <c r="B9" s="9" t="s">
        <v>58</v>
      </c>
      <c r="C9" s="124"/>
      <c r="D9" s="9"/>
      <c r="E9" s="12" t="s">
        <v>46</v>
      </c>
      <c r="F9" s="125"/>
    </row>
    <row r="10" spans="1:6" ht="12.75">
      <c r="A10" s="21"/>
      <c r="B10" s="9"/>
      <c r="C10" s="9"/>
      <c r="D10" s="9"/>
      <c r="E10" s="33" t="s">
        <v>64</v>
      </c>
      <c r="F10" s="122"/>
    </row>
    <row r="11" spans="1:6" ht="12.75">
      <c r="A11" s="11" t="s">
        <v>47</v>
      </c>
      <c r="B11" s="9"/>
      <c r="C11" s="9"/>
      <c r="D11" s="9"/>
      <c r="E11" s="9"/>
      <c r="F11" s="54"/>
    </row>
    <row r="12" spans="1:6" ht="12.75">
      <c r="A12" s="21" t="s">
        <v>48</v>
      </c>
      <c r="B12" s="9"/>
      <c r="C12" s="9"/>
      <c r="D12" s="37" t="s">
        <v>59</v>
      </c>
      <c r="E12" s="37" t="s">
        <v>65</v>
      </c>
      <c r="F12" s="126" t="s">
        <v>66</v>
      </c>
    </row>
    <row r="13" spans="1:6" ht="12.75">
      <c r="A13" s="116"/>
      <c r="B13" s="9"/>
      <c r="C13" s="9"/>
      <c r="D13" s="117"/>
      <c r="E13" s="118"/>
      <c r="F13" s="119"/>
    </row>
    <row r="14" spans="1:6" ht="12.75">
      <c r="A14" s="120"/>
      <c r="B14" s="9"/>
      <c r="C14" s="9"/>
      <c r="D14" s="127"/>
      <c r="E14" s="128"/>
      <c r="F14" s="57"/>
    </row>
    <row r="15" spans="1:6" ht="12.75">
      <c r="A15" s="21"/>
      <c r="B15" s="9"/>
      <c r="C15" s="9"/>
      <c r="D15" s="9"/>
      <c r="E15" s="33" t="s">
        <v>62</v>
      </c>
      <c r="F15" s="122"/>
    </row>
    <row r="16" spans="1:6" ht="12.75">
      <c r="A16" s="11" t="s">
        <v>50</v>
      </c>
      <c r="B16" s="9"/>
      <c r="C16" s="9"/>
      <c r="D16" s="9"/>
      <c r="E16" s="9"/>
      <c r="F16" s="54"/>
    </row>
    <row r="17" spans="1:6" ht="12.75">
      <c r="A17" s="21" t="s">
        <v>51</v>
      </c>
      <c r="B17" s="9"/>
      <c r="C17" s="9"/>
      <c r="D17" s="37" t="s">
        <v>67</v>
      </c>
      <c r="E17" s="37" t="s">
        <v>68</v>
      </c>
      <c r="F17" s="126" t="s">
        <v>69</v>
      </c>
    </row>
    <row r="18" spans="1:6" ht="12.75">
      <c r="A18" s="116"/>
      <c r="B18" s="9"/>
      <c r="C18" s="9"/>
      <c r="D18" s="129"/>
      <c r="E18" s="89"/>
      <c r="F18" s="122"/>
    </row>
    <row r="19" spans="1:6" ht="12.75">
      <c r="A19" s="21"/>
      <c r="B19" s="9"/>
      <c r="C19" s="9"/>
      <c r="D19" s="9"/>
      <c r="E19" s="9"/>
      <c r="F19" s="54"/>
    </row>
    <row r="20" spans="1:6" ht="12.75">
      <c r="A20" s="11" t="s">
        <v>52</v>
      </c>
      <c r="B20" s="9"/>
      <c r="C20" s="9"/>
      <c r="D20" s="9"/>
      <c r="E20" s="9"/>
      <c r="F20" s="54"/>
    </row>
    <row r="21" spans="1:6" ht="12.75">
      <c r="A21" s="21" t="s">
        <v>54</v>
      </c>
      <c r="B21" s="9"/>
      <c r="C21" s="124"/>
      <c r="D21" s="9"/>
      <c r="E21" s="9"/>
      <c r="F21" s="54"/>
    </row>
    <row r="22" spans="1:6" ht="12.75">
      <c r="A22" s="21" t="s">
        <v>53</v>
      </c>
      <c r="B22" s="9"/>
      <c r="C22" s="130">
        <v>1.5</v>
      </c>
      <c r="D22" s="131"/>
      <c r="E22" s="9"/>
      <c r="F22" s="54"/>
    </row>
    <row r="23" spans="1:6" ht="12.75">
      <c r="A23" s="21" t="s">
        <v>86</v>
      </c>
      <c r="B23" s="9"/>
      <c r="C23" s="9"/>
      <c r="D23" s="130"/>
      <c r="E23" s="9"/>
      <c r="F23" s="54"/>
    </row>
    <row r="24" spans="1:6" ht="12.75">
      <c r="A24" s="21" t="s">
        <v>55</v>
      </c>
      <c r="B24" s="9"/>
      <c r="C24" s="9"/>
      <c r="D24" s="130">
        <v>20</v>
      </c>
      <c r="E24" s="12"/>
      <c r="F24" s="121"/>
    </row>
    <row r="25" spans="1:6" ht="12.75">
      <c r="A25" s="21"/>
      <c r="B25" s="9"/>
      <c r="C25" s="9"/>
      <c r="D25" s="9"/>
      <c r="E25" s="33" t="s">
        <v>62</v>
      </c>
      <c r="F25" s="132"/>
    </row>
    <row r="26" spans="1:6" ht="12.75">
      <c r="A26" s="21"/>
      <c r="B26" s="9"/>
      <c r="C26" s="9"/>
      <c r="D26" s="9"/>
      <c r="E26" s="33"/>
      <c r="F26" s="133"/>
    </row>
    <row r="27" spans="1:6" ht="12.75">
      <c r="A27" s="148" t="s">
        <v>56</v>
      </c>
      <c r="B27" s="153"/>
      <c r="C27" s="153"/>
      <c r="D27" s="153"/>
      <c r="E27" s="153"/>
      <c r="F27" s="154"/>
    </row>
    <row r="28" spans="1:6" ht="12.75">
      <c r="A28" s="21"/>
      <c r="B28" s="9"/>
      <c r="C28" s="9"/>
      <c r="D28" s="9"/>
      <c r="E28" s="134" t="s">
        <v>74</v>
      </c>
      <c r="F28" s="135" t="s">
        <v>73</v>
      </c>
    </row>
    <row r="29" spans="1:6" ht="12.75">
      <c r="A29" s="11" t="s">
        <v>44</v>
      </c>
      <c r="B29" s="9"/>
      <c r="C29" s="9"/>
      <c r="D29" s="9"/>
      <c r="E29" s="9"/>
      <c r="F29" s="119"/>
    </row>
    <row r="30" spans="1:6" ht="12.75">
      <c r="A30" s="11" t="s">
        <v>47</v>
      </c>
      <c r="B30" s="9"/>
      <c r="C30" s="9"/>
      <c r="D30" s="9"/>
      <c r="E30" s="124"/>
      <c r="F30" s="54"/>
    </row>
    <row r="31" spans="1:6" ht="12.75">
      <c r="A31" s="11" t="s">
        <v>50</v>
      </c>
      <c r="B31" s="9"/>
      <c r="C31" s="9"/>
      <c r="D31" s="9"/>
      <c r="E31" s="124"/>
      <c r="F31" s="54"/>
    </row>
    <row r="32" spans="1:6" ht="12.75">
      <c r="A32" s="11" t="s">
        <v>52</v>
      </c>
      <c r="B32" s="9"/>
      <c r="C32" s="9"/>
      <c r="D32" s="9"/>
      <c r="E32" s="131"/>
      <c r="F32" s="54"/>
    </row>
    <row r="33" spans="1:6" ht="12.75">
      <c r="A33" s="155" t="s">
        <v>57</v>
      </c>
      <c r="B33" s="156"/>
      <c r="C33" s="156"/>
      <c r="D33" s="156"/>
      <c r="E33" s="136"/>
      <c r="F33" s="137"/>
    </row>
    <row r="34" spans="1:6" ht="12.75">
      <c r="A34" s="155" t="s">
        <v>75</v>
      </c>
      <c r="B34" s="156"/>
      <c r="C34" s="156"/>
      <c r="D34" s="156"/>
      <c r="E34" s="138"/>
      <c r="F34" s="139"/>
    </row>
    <row r="35" spans="1:6" ht="18" customHeight="1">
      <c r="A35" s="157"/>
      <c r="B35" s="158"/>
      <c r="C35" s="158"/>
      <c r="D35" s="158"/>
      <c r="E35" s="158"/>
      <c r="F35" s="140"/>
    </row>
  </sheetData>
  <sheetProtection/>
  <mergeCells count="6">
    <mergeCell ref="A34:D34"/>
    <mergeCell ref="A35:E35"/>
    <mergeCell ref="A1:F1"/>
    <mergeCell ref="A2:F2"/>
    <mergeCell ref="A27:F27"/>
    <mergeCell ref="A33:D33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TM-STATION</cp:lastModifiedBy>
  <cp:lastPrinted>2003-10-26T22:12:18Z</cp:lastPrinted>
  <dcterms:created xsi:type="dcterms:W3CDTF">1996-11-05T10:16:36Z</dcterms:created>
  <dcterms:modified xsi:type="dcterms:W3CDTF">2012-05-04T12:02:33Z</dcterms:modified>
  <cp:category/>
  <cp:version/>
  <cp:contentType/>
  <cp:contentStatus/>
</cp:coreProperties>
</file>